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4\1 кв 2024\"/>
    </mc:Choice>
  </mc:AlternateContent>
  <workbookProtection workbookAlgorithmName="SHA-512" workbookHashValue="qcHad1Ewtazv29hg+X1dp7Olz9pwJShnEpQrC+jFX1tFKJ/4CyGuKxV51UJn9xu77JuWANG8wX6jaBoY0aSY0Q==" workbookSaltValue="0AvlNkeWIRNP5RjVuJ40ew==" workbookSpinCount="100000" lockStructure="1"/>
  <bookViews>
    <workbookView xWindow="0" yWindow="0" windowWidth="19320" windowHeight="11796" tabRatio="915" firstSheet="2" activeTab="2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[30]Inform!$F$2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'[31]7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'[31]7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інфо_1'!$A$1:$O$74</definedName>
    <definedName name="_xlnm.Print_Area" localSheetId="7">'6.2. Інша інфо_2'!$A$1:$AF$52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Аналіз!$A$1:$H$97</definedName>
    <definedName name="_xlnm.Print_Area" localSheetId="2">'ІІ. Розр. з бюджетом'!$A$1:$H$49</definedName>
    <definedName name="_xlnm.Print_Area" localSheetId="5">'Розшифровка до капівидатків'!$A$1:$G$35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фінрезультати'!$A$1:$G$60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'[31]7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E90" i="26" l="1"/>
  <c r="F90" i="26" s="1"/>
  <c r="G90" i="26"/>
  <c r="H90" i="26"/>
  <c r="E91" i="26"/>
  <c r="F91" i="26" s="1"/>
  <c r="G91" i="26"/>
  <c r="H91" i="26"/>
  <c r="E92" i="26"/>
  <c r="F92" i="26" s="1"/>
  <c r="G92" i="26"/>
  <c r="H92" i="26"/>
  <c r="E93" i="26"/>
  <c r="F93" i="26" s="1"/>
  <c r="G93" i="26"/>
  <c r="H93" i="26"/>
  <c r="E94" i="26"/>
  <c r="F94" i="26" s="1"/>
  <c r="G94" i="26"/>
  <c r="H94" i="26"/>
  <c r="E95" i="26"/>
  <c r="F95" i="26" s="1"/>
  <c r="G95" i="26"/>
  <c r="H95" i="26"/>
  <c r="E96" i="26"/>
  <c r="F96" i="26" s="1"/>
  <c r="G96" i="26"/>
  <c r="H96" i="26"/>
  <c r="E97" i="26"/>
  <c r="F97" i="26" s="1"/>
  <c r="G97" i="26"/>
  <c r="H97" i="26"/>
  <c r="G89" i="26"/>
  <c r="H89" i="26" s="1"/>
  <c r="E89" i="26"/>
  <c r="F89" i="26" s="1"/>
  <c r="E75" i="26"/>
  <c r="F75" i="26" s="1"/>
  <c r="G75" i="26"/>
  <c r="H75" i="26"/>
  <c r="E76" i="26"/>
  <c r="F76" i="26" s="1"/>
  <c r="G76" i="26"/>
  <c r="H76" i="26"/>
  <c r="E77" i="26"/>
  <c r="F77" i="26" s="1"/>
  <c r="G77" i="26"/>
  <c r="H77" i="26"/>
  <c r="G74" i="26"/>
  <c r="H74" i="26" s="1"/>
  <c r="E74" i="26"/>
  <c r="F74" i="26" s="1"/>
  <c r="E55" i="26"/>
  <c r="F55" i="26"/>
  <c r="G55" i="26"/>
  <c r="H55" i="26"/>
  <c r="E56" i="26"/>
  <c r="F56" i="26"/>
  <c r="G56" i="26"/>
  <c r="H56" i="26"/>
  <c r="E57" i="26"/>
  <c r="F57" i="26"/>
  <c r="G57" i="26"/>
  <c r="H57" i="26"/>
  <c r="E58" i="26"/>
  <c r="F58" i="26"/>
  <c r="G58" i="26"/>
  <c r="H58" i="26"/>
  <c r="E59" i="26"/>
  <c r="F59" i="26"/>
  <c r="G59" i="26"/>
  <c r="H59" i="26"/>
  <c r="E60" i="26"/>
  <c r="F60" i="26"/>
  <c r="G60" i="26"/>
  <c r="H60" i="26"/>
  <c r="E61" i="26"/>
  <c r="F61" i="26"/>
  <c r="G61" i="26"/>
  <c r="H61" i="26"/>
  <c r="E62" i="26"/>
  <c r="F62" i="26"/>
  <c r="G62" i="26"/>
  <c r="H62" i="26"/>
  <c r="E63" i="26"/>
  <c r="F63" i="26"/>
  <c r="G63" i="26"/>
  <c r="H63" i="26"/>
  <c r="E64" i="26"/>
  <c r="F64" i="26"/>
  <c r="G64" i="26"/>
  <c r="H64" i="26"/>
  <c r="E65" i="26"/>
  <c r="F65" i="26"/>
  <c r="G65" i="26"/>
  <c r="H65" i="26"/>
  <c r="G54" i="26"/>
  <c r="H54" i="26" s="1"/>
  <c r="E54" i="26"/>
  <c r="F54" i="26" s="1"/>
  <c r="E40" i="26"/>
  <c r="F40" i="26"/>
  <c r="G40" i="26"/>
  <c r="H40" i="26"/>
  <c r="E41" i="26"/>
  <c r="F41" i="26"/>
  <c r="G41" i="26"/>
  <c r="H41" i="26"/>
  <c r="E42" i="26"/>
  <c r="F42" i="26"/>
  <c r="G42" i="26"/>
  <c r="H42" i="26"/>
  <c r="E43" i="26"/>
  <c r="F43" i="26"/>
  <c r="G43" i="26"/>
  <c r="H43" i="26"/>
  <c r="E44" i="26"/>
  <c r="F44" i="26"/>
  <c r="G44" i="26"/>
  <c r="H44" i="26"/>
  <c r="E45" i="26"/>
  <c r="F45" i="26"/>
  <c r="G45" i="26"/>
  <c r="H45" i="26"/>
  <c r="H39" i="26"/>
  <c r="G39" i="26"/>
  <c r="F39" i="26"/>
  <c r="E39" i="26"/>
  <c r="E10" i="26"/>
  <c r="F10" i="26" s="1"/>
  <c r="G10" i="26"/>
  <c r="H10" i="26"/>
  <c r="E11" i="26"/>
  <c r="F11" i="26"/>
  <c r="G11" i="26"/>
  <c r="H11" i="26"/>
  <c r="E12" i="26"/>
  <c r="F12" i="26"/>
  <c r="G12" i="26"/>
  <c r="H12" i="26"/>
  <c r="E13" i="26"/>
  <c r="F13" i="26"/>
  <c r="G13" i="26"/>
  <c r="H13" i="26"/>
  <c r="E14" i="26"/>
  <c r="F14" i="26"/>
  <c r="G14" i="26"/>
  <c r="H14" i="26"/>
  <c r="E15" i="26"/>
  <c r="F15" i="26"/>
  <c r="G15" i="26"/>
  <c r="H15" i="26"/>
  <c r="E16" i="26"/>
  <c r="F16" i="26"/>
  <c r="G16" i="26"/>
  <c r="H16" i="26"/>
  <c r="E17" i="26"/>
  <c r="F17" i="26"/>
  <c r="G17" i="26"/>
  <c r="H17" i="26"/>
  <c r="E18" i="26"/>
  <c r="F18" i="26"/>
  <c r="G18" i="26"/>
  <c r="H18" i="26"/>
  <c r="E19" i="26"/>
  <c r="F19" i="26"/>
  <c r="G19" i="26"/>
  <c r="H19" i="26"/>
  <c r="E20" i="26"/>
  <c r="F20" i="26"/>
  <c r="G20" i="26"/>
  <c r="H20" i="26"/>
  <c r="E21" i="26"/>
  <c r="F21" i="26"/>
  <c r="G21" i="26"/>
  <c r="H21" i="26"/>
  <c r="E22" i="26"/>
  <c r="F22" i="26"/>
  <c r="G22" i="26"/>
  <c r="H22" i="26"/>
  <c r="E23" i="26"/>
  <c r="F23" i="26"/>
  <c r="G23" i="26"/>
  <c r="H23" i="26"/>
  <c r="E24" i="26"/>
  <c r="F24" i="26"/>
  <c r="G24" i="26"/>
  <c r="H24" i="26"/>
  <c r="E25" i="26"/>
  <c r="F25" i="26"/>
  <c r="G25" i="26"/>
  <c r="H25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E30" i="26"/>
  <c r="F30" i="26"/>
  <c r="G30" i="26"/>
  <c r="H30" i="26"/>
  <c r="H9" i="26"/>
  <c r="G9" i="26"/>
  <c r="F9" i="26"/>
  <c r="E9" i="26"/>
  <c r="D40" i="27"/>
  <c r="D37" i="27"/>
  <c r="D45" i="27"/>
  <c r="I25" i="27" l="1"/>
  <c r="F22" i="27"/>
  <c r="J35" i="27" l="1"/>
  <c r="J36" i="27"/>
  <c r="J37" i="27"/>
  <c r="J38" i="27"/>
  <c r="J39" i="27"/>
  <c r="J40" i="27"/>
  <c r="J41" i="27"/>
  <c r="J42" i="27"/>
  <c r="J43" i="27"/>
  <c r="J44" i="27"/>
  <c r="G53" i="21" l="1"/>
  <c r="G37" i="2"/>
  <c r="F22" i="21"/>
  <c r="D27" i="26" l="1"/>
  <c r="AF32" i="28" l="1"/>
  <c r="AF33" i="28"/>
  <c r="AF34" i="28"/>
  <c r="AF30" i="28"/>
  <c r="AD30" i="28"/>
  <c r="AE30" i="28" s="1"/>
  <c r="X30" i="28"/>
  <c r="X32" i="28"/>
  <c r="X33" i="28"/>
  <c r="X34" i="28"/>
  <c r="X35" i="28"/>
  <c r="X26" i="28"/>
  <c r="X27" i="28"/>
  <c r="W30" i="28"/>
  <c r="W32" i="28"/>
  <c r="W33" i="28"/>
  <c r="W34" i="28"/>
  <c r="W35" i="28"/>
  <c r="W27" i="28"/>
  <c r="AD33" i="28"/>
  <c r="AE33" i="28" s="1"/>
  <c r="AD34" i="28"/>
  <c r="AE34" i="28" s="1"/>
  <c r="AD32" i="28"/>
  <c r="AE32" i="28" s="1"/>
  <c r="V31" i="28"/>
  <c r="V28" i="28"/>
  <c r="V26" i="28"/>
  <c r="J61" i="27"/>
  <c r="K55" i="27"/>
  <c r="M64" i="27"/>
  <c r="O64" i="27" s="1"/>
  <c r="M65" i="27"/>
  <c r="O65" i="27" s="1"/>
  <c r="M66" i="27"/>
  <c r="O66" i="27" s="1"/>
  <c r="M63" i="27"/>
  <c r="O63" i="27" s="1"/>
  <c r="D61" i="27"/>
  <c r="J34" i="27"/>
  <c r="F26" i="23"/>
  <c r="F27" i="23"/>
  <c r="V36" i="28" l="1"/>
  <c r="N61" i="27"/>
  <c r="L61" i="27"/>
  <c r="E55" i="21"/>
  <c r="F23" i="21" l="1"/>
  <c r="G23" i="21"/>
  <c r="F24" i="21"/>
  <c r="G24" i="21"/>
  <c r="G27" i="2" l="1"/>
  <c r="D27" i="2"/>
  <c r="F35" i="21"/>
  <c r="G40" i="2" l="1"/>
  <c r="G17" i="2"/>
  <c r="H17" i="2"/>
  <c r="G18" i="2"/>
  <c r="H18" i="2"/>
  <c r="G19" i="2"/>
  <c r="H19" i="2"/>
  <c r="G20" i="2"/>
  <c r="H20" i="2"/>
  <c r="H12" i="2"/>
  <c r="G12" i="2"/>
  <c r="G56" i="21" l="1"/>
  <c r="F50" i="21"/>
  <c r="D27" i="21"/>
  <c r="E43" i="2" s="1"/>
  <c r="E27" i="21"/>
  <c r="C27" i="21"/>
  <c r="C43" i="2" s="1"/>
  <c r="D6" i="21"/>
  <c r="E6" i="21"/>
  <c r="C6" i="21"/>
  <c r="C21" i="2" s="1"/>
  <c r="F15" i="21"/>
  <c r="D59" i="26"/>
  <c r="D60" i="26"/>
  <c r="C59" i="26"/>
  <c r="C60" i="26"/>
  <c r="C61" i="26"/>
  <c r="D55" i="26"/>
  <c r="D56" i="26"/>
  <c r="D57" i="26"/>
  <c r="C55" i="26"/>
  <c r="C56" i="26"/>
  <c r="C57" i="26"/>
  <c r="B59" i="26"/>
  <c r="B60" i="26"/>
  <c r="B61" i="26"/>
  <c r="B58" i="26"/>
  <c r="B55" i="26"/>
  <c r="B56" i="26"/>
  <c r="B57" i="26"/>
  <c r="B54" i="26"/>
  <c r="AC27" i="28"/>
  <c r="AF27" i="28" s="1"/>
  <c r="AC29" i="28"/>
  <c r="AC35" i="28"/>
  <c r="AD27" i="28"/>
  <c r="AD29" i="28"/>
  <c r="AD35" i="28"/>
  <c r="AB27" i="28"/>
  <c r="AB28" i="28"/>
  <c r="AB29" i="28"/>
  <c r="AB31" i="28"/>
  <c r="AB35" i="28"/>
  <c r="AA27" i="28"/>
  <c r="AA28" i="28"/>
  <c r="AA29" i="28"/>
  <c r="AA31" i="28"/>
  <c r="AA35" i="28"/>
  <c r="Z26" i="28"/>
  <c r="AD26" i="28" s="1"/>
  <c r="U31" i="28"/>
  <c r="U28" i="28"/>
  <c r="X28" i="28" s="1"/>
  <c r="Q31" i="28"/>
  <c r="R28" i="28"/>
  <c r="R36" i="28" s="1"/>
  <c r="Q28" i="28"/>
  <c r="AC31" i="28" l="1"/>
  <c r="AE27" i="28"/>
  <c r="X31" i="28"/>
  <c r="W31" i="28"/>
  <c r="F6" i="21"/>
  <c r="E21" i="2"/>
  <c r="AC28" i="28"/>
  <c r="U36" i="28"/>
  <c r="W28" i="28"/>
  <c r="Z36" i="28"/>
  <c r="AD28" i="28"/>
  <c r="AD31" i="28"/>
  <c r="Q36" i="28"/>
  <c r="AD36" i="28" l="1"/>
  <c r="Z37" i="28" s="1"/>
  <c r="AE28" i="28"/>
  <c r="AF28" i="28"/>
  <c r="C97" i="26" l="1"/>
  <c r="B97" i="26"/>
  <c r="D29" i="26"/>
  <c r="D30" i="26"/>
  <c r="C29" i="26"/>
  <c r="C30" i="26"/>
  <c r="D28" i="26"/>
  <c r="C28" i="26"/>
  <c r="D23" i="26"/>
  <c r="D24" i="26"/>
  <c r="D25" i="26"/>
  <c r="D26" i="26"/>
  <c r="C23" i="26"/>
  <c r="C24" i="26"/>
  <c r="C25" i="26"/>
  <c r="C26" i="26"/>
  <c r="C22" i="26"/>
  <c r="D22" i="26"/>
  <c r="B29" i="26"/>
  <c r="B30" i="26"/>
  <c r="B28" i="26"/>
  <c r="B23" i="26"/>
  <c r="B24" i="26"/>
  <c r="B25" i="26"/>
  <c r="B26" i="26"/>
  <c r="B22" i="26"/>
  <c r="A29" i="26"/>
  <c r="A30" i="26"/>
  <c r="A28" i="26"/>
  <c r="A26" i="26"/>
  <c r="A23" i="26"/>
  <c r="A24" i="26"/>
  <c r="A25" i="26"/>
  <c r="A22" i="26"/>
  <c r="I24" i="27" l="1"/>
  <c r="D64" i="26" s="1"/>
  <c r="I23" i="27"/>
  <c r="D63" i="26" s="1"/>
  <c r="F18" i="27"/>
  <c r="C58" i="26" s="1"/>
  <c r="F25" i="27"/>
  <c r="C65" i="26" s="1"/>
  <c r="F24" i="27"/>
  <c r="C64" i="26" s="1"/>
  <c r="F23" i="27"/>
  <c r="C63" i="26" s="1"/>
  <c r="C25" i="27" l="1"/>
  <c r="B65" i="26" s="1"/>
  <c r="C24" i="27"/>
  <c r="B64" i="26" s="1"/>
  <c r="C23" i="27"/>
  <c r="B63" i="26" s="1"/>
  <c r="C22" i="27"/>
  <c r="B62" i="26" s="1"/>
  <c r="D11" i="26"/>
  <c r="D12" i="26"/>
  <c r="D13" i="26"/>
  <c r="D14" i="26"/>
  <c r="D15" i="26"/>
  <c r="D16" i="26"/>
  <c r="D17" i="26"/>
  <c r="D18" i="26"/>
  <c r="D19" i="26"/>
  <c r="D20" i="26"/>
  <c r="D10" i="26"/>
  <c r="C11" i="26"/>
  <c r="C12" i="26"/>
  <c r="C13" i="26"/>
  <c r="C14" i="26"/>
  <c r="C15" i="26"/>
  <c r="C16" i="26"/>
  <c r="C17" i="26"/>
  <c r="C18" i="26"/>
  <c r="C19" i="26"/>
  <c r="C20" i="26"/>
  <c r="C10" i="26"/>
  <c r="A11" i="26"/>
  <c r="A12" i="26"/>
  <c r="A13" i="26"/>
  <c r="A14" i="26"/>
  <c r="A15" i="26"/>
  <c r="A16" i="26"/>
  <c r="A17" i="26"/>
  <c r="A18" i="26"/>
  <c r="A19" i="26"/>
  <c r="A20" i="26"/>
  <c r="A10" i="26"/>
  <c r="J45" i="27"/>
  <c r="G45" i="27"/>
  <c r="M34" i="27"/>
  <c r="M35" i="27"/>
  <c r="M36" i="27"/>
  <c r="M37" i="27"/>
  <c r="M38" i="27"/>
  <c r="M39" i="27"/>
  <c r="M40" i="27"/>
  <c r="M41" i="27"/>
  <c r="M42" i="27"/>
  <c r="J48" i="28"/>
  <c r="H48" i="28"/>
  <c r="F48" i="28"/>
  <c r="Y36" i="28"/>
  <c r="W36" i="28"/>
  <c r="N36" i="28"/>
  <c r="M36" i="28"/>
  <c r="T35" i="28"/>
  <c r="S35" i="28"/>
  <c r="P35" i="28"/>
  <c r="O35" i="28"/>
  <c r="T31" i="28"/>
  <c r="S31" i="28"/>
  <c r="P31" i="28"/>
  <c r="O31" i="28"/>
  <c r="X29" i="28"/>
  <c r="W29" i="28"/>
  <c r="T29" i="28"/>
  <c r="S29" i="28"/>
  <c r="P29" i="28"/>
  <c r="O29" i="28"/>
  <c r="AC26" i="28"/>
  <c r="AC36" i="28" s="1"/>
  <c r="AB26" i="28"/>
  <c r="AA26" i="28"/>
  <c r="W26" i="28"/>
  <c r="T26" i="28"/>
  <c r="S26" i="28"/>
  <c r="P26" i="28"/>
  <c r="O26" i="28"/>
  <c r="X18" i="28"/>
  <c r="U18" i="28"/>
  <c r="R18" i="28"/>
  <c r="AD17" i="28"/>
  <c r="AA17" i="28"/>
  <c r="AD16" i="28"/>
  <c r="AA16" i="28"/>
  <c r="X8" i="28"/>
  <c r="U8" i="28"/>
  <c r="AD8" i="28" s="1"/>
  <c r="R8" i="28"/>
  <c r="AD7" i="28"/>
  <c r="AA7" i="28"/>
  <c r="F10" i="27"/>
  <c r="I10" i="27"/>
  <c r="D54" i="26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D67" i="27"/>
  <c r="F67" i="27"/>
  <c r="H67" i="27"/>
  <c r="N69" i="27"/>
  <c r="N67" i="27" s="1"/>
  <c r="D70" i="27"/>
  <c r="F70" i="27"/>
  <c r="H70" i="27"/>
  <c r="J70" i="27"/>
  <c r="L70" i="27"/>
  <c r="N72" i="27"/>
  <c r="N73" i="27"/>
  <c r="O36" i="28" l="1"/>
  <c r="D74" i="27"/>
  <c r="H74" i="27"/>
  <c r="AA8" i="28"/>
  <c r="AA18" i="28"/>
  <c r="C62" i="26"/>
  <c r="C54" i="26"/>
  <c r="N70" i="27"/>
  <c r="N74" i="27" s="1"/>
  <c r="F74" i="27"/>
  <c r="M45" i="27"/>
  <c r="AA36" i="28"/>
  <c r="AE26" i="28"/>
  <c r="AE35" i="28"/>
  <c r="AE31" i="28"/>
  <c r="AE29" i="28"/>
  <c r="S36" i="28"/>
  <c r="N37" i="28"/>
  <c r="C21" i="26"/>
  <c r="D21" i="26"/>
  <c r="D9" i="26" s="1"/>
  <c r="L74" i="27"/>
  <c r="J74" i="27"/>
  <c r="L10" i="27"/>
  <c r="N10" i="27"/>
  <c r="L24" i="27"/>
  <c r="L23" i="27"/>
  <c r="AD18" i="28"/>
  <c r="AF26" i="28"/>
  <c r="AF29" i="28"/>
  <c r="AF31" i="28"/>
  <c r="AF35" i="28"/>
  <c r="P36" i="28"/>
  <c r="T36" i="28"/>
  <c r="X36" i="28"/>
  <c r="AB36" i="28"/>
  <c r="C9" i="26" l="1"/>
  <c r="R37" i="28"/>
  <c r="V37" i="28"/>
  <c r="Y37" i="28"/>
  <c r="Q37" i="28"/>
  <c r="AF36" i="28"/>
  <c r="U37" i="28"/>
  <c r="M37" i="28"/>
  <c r="AE36" i="28"/>
  <c r="AD37" i="28" l="1"/>
  <c r="AC37" i="28"/>
  <c r="G50" i="21"/>
  <c r="C45" i="21"/>
  <c r="C62" i="2" s="1"/>
  <c r="D45" i="21"/>
  <c r="E62" i="2" s="1"/>
  <c r="E45" i="21"/>
  <c r="F62" i="2" s="1"/>
  <c r="F53" i="21"/>
  <c r="G52" i="21"/>
  <c r="F54" i="21"/>
  <c r="D51" i="21"/>
  <c r="E70" i="2" s="1"/>
  <c r="E51" i="21"/>
  <c r="F70" i="2" s="1"/>
  <c r="C51" i="21"/>
  <c r="C70" i="2" s="1"/>
  <c r="F31" i="19"/>
  <c r="F39" i="19"/>
  <c r="F96" i="2"/>
  <c r="F95" i="2"/>
  <c r="I18" i="27" s="1"/>
  <c r="I21" i="27" s="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F26" i="21"/>
  <c r="F52" i="21"/>
  <c r="H62" i="2" l="1"/>
  <c r="G62" i="2"/>
  <c r="N18" i="27"/>
  <c r="D58" i="26"/>
  <c r="I22" i="27"/>
  <c r="L18" i="27"/>
  <c r="G45" i="21"/>
  <c r="B21" i="26"/>
  <c r="N22" i="27" l="1"/>
  <c r="L22" i="27"/>
  <c r="D62" i="26"/>
  <c r="D61" i="26"/>
  <c r="L21" i="27"/>
  <c r="N21" i="27"/>
  <c r="E87" i="2"/>
  <c r="D65" i="26" l="1"/>
  <c r="N25" i="27"/>
  <c r="L25" i="27"/>
  <c r="B9" i="26" l="1"/>
  <c r="F94" i="2" l="1"/>
  <c r="G28" i="19" l="1"/>
  <c r="H28" i="19"/>
  <c r="G29" i="19"/>
  <c r="D55" i="21"/>
  <c r="E73" i="2" s="1"/>
  <c r="D39" i="19"/>
  <c r="D38" i="19"/>
  <c r="D31" i="19"/>
  <c r="D29" i="19"/>
  <c r="D25" i="19"/>
  <c r="D20" i="19"/>
  <c r="F20" i="21"/>
  <c r="G42" i="2"/>
  <c r="H42" i="2"/>
  <c r="G75" i="2"/>
  <c r="H75" i="2"/>
  <c r="F57" i="21" l="1"/>
  <c r="F48" i="21"/>
  <c r="F49" i="21"/>
  <c r="D70" i="2" s="1"/>
  <c r="F25" i="21"/>
  <c r="F21" i="2"/>
  <c r="D81" i="2"/>
  <c r="D72" i="2"/>
  <c r="D67" i="2"/>
  <c r="D58" i="2"/>
  <c r="D59" i="2"/>
  <c r="D60" i="2"/>
  <c r="D61" i="2"/>
  <c r="D57" i="2"/>
  <c r="D54" i="2"/>
  <c r="D55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H21" i="2" l="1"/>
  <c r="G21" i="2"/>
  <c r="D21" i="2"/>
  <c r="H41" i="2" l="1"/>
  <c r="G41" i="2"/>
  <c r="D41" i="2"/>
  <c r="D96" i="2"/>
  <c r="F97" i="2"/>
  <c r="D97" i="2" s="1"/>
  <c r="D94" i="2"/>
  <c r="C68" i="2"/>
  <c r="D95" i="2" l="1"/>
  <c r="F7" i="23" l="1"/>
  <c r="G7" i="23"/>
  <c r="F8" i="23"/>
  <c r="G8" i="23"/>
  <c r="F9" i="23"/>
  <c r="G9" i="23"/>
  <c r="F11" i="23"/>
  <c r="F12" i="23"/>
  <c r="F13" i="23"/>
  <c r="F14" i="23"/>
  <c r="F15" i="23"/>
  <c r="F16" i="23"/>
  <c r="G16" i="23"/>
  <c r="F18" i="23"/>
  <c r="G18" i="23"/>
  <c r="F19" i="23"/>
  <c r="F20" i="23"/>
  <c r="G20" i="23"/>
  <c r="F21" i="23"/>
  <c r="G21" i="23"/>
  <c r="F22" i="23"/>
  <c r="G22" i="23"/>
  <c r="F24" i="23"/>
  <c r="F25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6" i="21"/>
  <c r="G36" i="21"/>
  <c r="F37" i="21"/>
  <c r="G37" i="21"/>
  <c r="F38" i="21"/>
  <c r="G38" i="21"/>
  <c r="F46" i="21"/>
  <c r="F47" i="21"/>
  <c r="F40" i="21"/>
  <c r="F41" i="21"/>
  <c r="F42" i="21"/>
  <c r="F43" i="21"/>
  <c r="F44" i="21"/>
  <c r="F56" i="21"/>
  <c r="D87" i="2"/>
  <c r="D91" i="2"/>
  <c r="D90" i="2"/>
  <c r="D89" i="2"/>
  <c r="D88" i="2"/>
  <c r="D68" i="2"/>
  <c r="D52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55" i="2"/>
  <c r="G67" i="2"/>
  <c r="H67" i="2"/>
  <c r="G70" i="2"/>
  <c r="H70" i="2"/>
  <c r="G81" i="2"/>
  <c r="G94" i="2"/>
  <c r="H94" i="2"/>
  <c r="D82" i="2" l="1"/>
  <c r="D8" i="19" l="1"/>
  <c r="H95" i="2" l="1"/>
  <c r="G95" i="2"/>
  <c r="G96" i="2"/>
  <c r="H96" i="2"/>
  <c r="H97" i="2"/>
  <c r="G97" i="2"/>
  <c r="E68" i="2"/>
  <c r="D23" i="23"/>
  <c r="E23" i="23"/>
  <c r="F12" i="3" s="1"/>
  <c r="D12" i="3" s="1"/>
  <c r="C23" i="23"/>
  <c r="D17" i="23"/>
  <c r="E17" i="23"/>
  <c r="F10" i="3" s="1"/>
  <c r="D10" i="3" s="1"/>
  <c r="C17" i="23"/>
  <c r="D10" i="23"/>
  <c r="E10" i="23"/>
  <c r="F9" i="3" s="1"/>
  <c r="D9" i="3" s="1"/>
  <c r="C10" i="23"/>
  <c r="D39" i="21"/>
  <c r="E39" i="21"/>
  <c r="C39" i="21"/>
  <c r="F43" i="2"/>
  <c r="F98" i="2" s="1"/>
  <c r="C55" i="21"/>
  <c r="C73" i="2" s="1"/>
  <c r="F73" i="2" l="1"/>
  <c r="H73" i="2" s="1"/>
  <c r="G55" i="21"/>
  <c r="D43" i="2"/>
  <c r="D23" i="2" s="1"/>
  <c r="H43" i="2"/>
  <c r="G43" i="2"/>
  <c r="F51" i="21"/>
  <c r="F23" i="23"/>
  <c r="F17" i="23"/>
  <c r="G17" i="23"/>
  <c r="F10" i="23"/>
  <c r="C6" i="23"/>
  <c r="D6" i="23"/>
  <c r="G6" i="21"/>
  <c r="F39" i="21"/>
  <c r="G51" i="21"/>
  <c r="F27" i="21"/>
  <c r="G27" i="21"/>
  <c r="F55" i="21"/>
  <c r="E6" i="23"/>
  <c r="D96" i="26"/>
  <c r="D95" i="26"/>
  <c r="D94" i="26"/>
  <c r="D93" i="26"/>
  <c r="D92" i="26"/>
  <c r="D91" i="26"/>
  <c r="D90" i="26"/>
  <c r="C96" i="26"/>
  <c r="C95" i="26"/>
  <c r="C94" i="26"/>
  <c r="C93" i="26"/>
  <c r="C92" i="26"/>
  <c r="C91" i="26"/>
  <c r="C90" i="26"/>
  <c r="B96" i="26"/>
  <c r="B95" i="26"/>
  <c r="B94" i="26"/>
  <c r="B93" i="26"/>
  <c r="B92" i="26"/>
  <c r="B91" i="26"/>
  <c r="G73" i="2" l="1"/>
  <c r="D73" i="2"/>
  <c r="D71" i="2" s="1"/>
  <c r="F45" i="21"/>
  <c r="D62" i="2"/>
  <c r="D56" i="2" s="1"/>
  <c r="D83" i="2" s="1"/>
  <c r="C89" i="26"/>
  <c r="F6" i="23"/>
  <c r="G6" i="23"/>
  <c r="B90" i="26"/>
  <c r="D79" i="26"/>
  <c r="C79" i="26"/>
  <c r="C78" i="26"/>
  <c r="B79" i="26"/>
  <c r="D43" i="26"/>
  <c r="C45" i="26"/>
  <c r="C43" i="26"/>
  <c r="B43" i="26"/>
  <c r="B89" i="26" l="1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C27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29" i="23" l="1"/>
  <c r="G30" i="23"/>
  <c r="G31" i="23"/>
  <c r="F28" i="23"/>
  <c r="F29" i="23"/>
  <c r="F30" i="23"/>
  <c r="F31" i="23"/>
  <c r="E36" i="19" l="1"/>
  <c r="F36" i="19"/>
  <c r="C36" i="19"/>
  <c r="D9" i="20"/>
  <c r="E9" i="20"/>
  <c r="F9" i="20"/>
  <c r="C9" i="20"/>
  <c r="E13" i="2"/>
  <c r="E56" i="2"/>
  <c r="F13" i="2"/>
  <c r="F52" i="2"/>
  <c r="F56" i="2"/>
  <c r="D98" i="2" s="1"/>
  <c r="D99" i="2" s="1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C9" i="19"/>
  <c r="C91" i="2"/>
  <c r="E90" i="2"/>
  <c r="C90" i="2"/>
  <c r="C89" i="2"/>
  <c r="E88" i="2"/>
  <c r="C88" i="2"/>
  <c r="E99" i="2"/>
  <c r="E44" i="2"/>
  <c r="C44" i="2"/>
  <c r="E71" i="2"/>
  <c r="F71" i="2"/>
  <c r="D44" i="26" s="1"/>
  <c r="C71" i="2"/>
  <c r="B44" i="26" s="1"/>
  <c r="F68" i="2"/>
  <c r="C56" i="2"/>
  <c r="B42" i="26" s="1"/>
  <c r="E52" i="2"/>
  <c r="C52" i="2"/>
  <c r="C99" i="2"/>
  <c r="E23" i="2"/>
  <c r="F23" i="2"/>
  <c r="D41" i="26" s="1"/>
  <c r="C13" i="2"/>
  <c r="C23" i="2"/>
  <c r="B41" i="26" s="1"/>
  <c r="H71" i="2" l="1"/>
  <c r="H56" i="2"/>
  <c r="G56" i="2"/>
  <c r="G23" i="2"/>
  <c r="G52" i="2"/>
  <c r="G71" i="2"/>
  <c r="D42" i="26"/>
  <c r="G68" i="2"/>
  <c r="H68" i="2"/>
  <c r="G90" i="2"/>
  <c r="H7" i="3"/>
  <c r="H87" i="2"/>
  <c r="G87" i="2"/>
  <c r="G88" i="2"/>
  <c r="C44" i="26"/>
  <c r="G36" i="19"/>
  <c r="H36" i="19"/>
  <c r="G19" i="19"/>
  <c r="H19" i="19"/>
  <c r="C41" i="26"/>
  <c r="H23" i="2"/>
  <c r="C40" i="26"/>
  <c r="G13" i="2"/>
  <c r="H13" i="2"/>
  <c r="C42" i="26"/>
  <c r="D40" i="26"/>
  <c r="F22" i="2"/>
  <c r="D74" i="26" s="1"/>
  <c r="C22" i="2"/>
  <c r="B74" i="26" s="1"/>
  <c r="B40" i="26"/>
  <c r="G9" i="20"/>
  <c r="G7" i="3"/>
  <c r="C43" i="19"/>
  <c r="E43" i="19"/>
  <c r="E82" i="2"/>
  <c r="C82" i="2"/>
  <c r="F83" i="2"/>
  <c r="F82" i="2"/>
  <c r="E83" i="2"/>
  <c r="C83" i="2"/>
  <c r="E22" i="2"/>
  <c r="H22" i="2" l="1"/>
  <c r="G22" i="2"/>
  <c r="B39" i="26"/>
  <c r="D39" i="26"/>
  <c r="C39" i="26"/>
  <c r="H98" i="2"/>
  <c r="G98" i="2"/>
  <c r="F99" i="2"/>
  <c r="H82" i="2"/>
  <c r="G82" i="2"/>
  <c r="H83" i="2"/>
  <c r="G83" i="2"/>
  <c r="E63" i="2"/>
  <c r="C74" i="26"/>
  <c r="C63" i="2"/>
  <c r="B75" i="26" s="1"/>
  <c r="F63" i="2"/>
  <c r="D75" i="26" s="1"/>
  <c r="G99" i="2" l="1"/>
  <c r="H99" i="2"/>
  <c r="C75" i="26"/>
  <c r="H63" i="2"/>
  <c r="G63" i="2"/>
  <c r="E86" i="2"/>
  <c r="E74" i="2"/>
  <c r="C74" i="2"/>
  <c r="B76" i="26" s="1"/>
  <c r="C86" i="2"/>
  <c r="C92" i="2" s="1"/>
  <c r="F86" i="2"/>
  <c r="F74" i="2"/>
  <c r="D76" i="26" s="1"/>
  <c r="H74" i="2" l="1"/>
  <c r="G74" i="2"/>
  <c r="E92" i="2"/>
  <c r="G86" i="2"/>
  <c r="H86" i="2"/>
  <c r="E79" i="2"/>
  <c r="C76" i="26"/>
  <c r="C79" i="2"/>
  <c r="F92" i="2"/>
  <c r="F79" i="2"/>
  <c r="C17" i="19" l="1"/>
  <c r="C80" i="2"/>
  <c r="B78" i="26" s="1"/>
  <c r="H79" i="2"/>
  <c r="D77" i="26"/>
  <c r="F80" i="2"/>
  <c r="G92" i="2"/>
  <c r="H92" i="2"/>
  <c r="G79" i="2"/>
  <c r="E17" i="19"/>
  <c r="C77" i="26"/>
  <c r="B77" i="26"/>
  <c r="H80" i="2" l="1"/>
  <c r="F10" i="19"/>
  <c r="D80" i="2"/>
  <c r="G80" i="2"/>
  <c r="D78" i="26"/>
  <c r="F33" i="19" l="1"/>
  <c r="H10" i="19"/>
  <c r="D10" i="19"/>
  <c r="D9" i="19" s="1"/>
  <c r="D17" i="19" s="1"/>
  <c r="G10" i="19"/>
  <c r="F9" i="19"/>
  <c r="L14" i="27"/>
  <c r="N14" i="27"/>
  <c r="I17" i="27"/>
  <c r="L17" i="27" s="1"/>
  <c r="H9" i="19" l="1"/>
  <c r="G9" i="19"/>
  <c r="F17" i="19"/>
  <c r="D97" i="26"/>
  <c r="D33" i="19"/>
  <c r="D27" i="19" s="1"/>
  <c r="D43" i="19" s="1"/>
  <c r="H33" i="19"/>
  <c r="G33" i="19"/>
  <c r="F27" i="19"/>
  <c r="N17" i="27"/>
  <c r="H27" i="19" l="1"/>
  <c r="G27" i="19"/>
  <c r="F43" i="19"/>
  <c r="D89" i="26"/>
  <c r="H43" i="19" l="1"/>
  <c r="G43" i="19"/>
</calcChain>
</file>

<file path=xl/sharedStrings.xml><?xml version="1.0" encoding="utf-8"?>
<sst xmlns="http://schemas.openxmlformats.org/spreadsheetml/2006/main" count="778" uniqueCount="416">
  <si>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</si>
  <si>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</si>
  <si>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</si>
  <si>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</si>
  <si>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</si>
  <si>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</si>
  <si>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</si>
  <si>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</si>
  <si>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</si>
  <si>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</si>
  <si>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</si>
  <si>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</si>
  <si>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</si>
  <si>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</si>
  <si>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</si>
  <si>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</si>
  <si>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</si>
  <si>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</si>
  <si>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</si>
  <si>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</si>
  <si>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</si>
  <si>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</si>
  <si>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</si>
  <si>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</si>
  <si>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</si>
  <si>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</si>
  <si>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</si>
  <si>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</si>
  <si>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</si>
  <si>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</si>
  <si>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</si>
  <si>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</si>
  <si>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</si>
  <si>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</si>
  <si>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</si>
  <si>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</si>
  <si>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</si>
  <si>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</si>
  <si>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</si>
  <si>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</si>
  <si>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</si>
  <si>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</si>
  <si>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</si>
  <si>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</si>
  <si>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</si>
  <si>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</si>
  <si>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</si>
  <si>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</si>
  <si>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</si>
  <si>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</si>
  <si>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</si>
  <si>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</si>
  <si>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</si>
  <si>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</si>
  <si>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</si>
  <si>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</si>
  <si>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</si>
  <si>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</si>
  <si>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</si>
  <si>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</si>
  <si>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</si>
  <si>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</si>
  <si>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</si>
  <si>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</si>
  <si>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</si>
  <si>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</si>
  <si>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</si>
  <si>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</si>
  <si>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</si>
  <si>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</si>
  <si>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</si>
  <si>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</si>
  <si>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</si>
  <si>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</si>
  <si>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</si>
  <si>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</si>
  <si>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</si>
  <si>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</si>
  <si>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</si>
  <si>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</si>
  <si>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</si>
  <si>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</si>
  <si>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</si>
  <si>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</si>
  <si>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</si>
  <si>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</si>
  <si>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</si>
  <si>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</si>
  <si>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</si>
  <si>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</si>
  <si>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</si>
  <si>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</si>
  <si>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</si>
  <si>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</si>
  <si>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</si>
  <si>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</si>
  <si>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</si>
  <si>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</si>
  <si>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</si>
  <si>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</si>
  <si>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</si>
  <si>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</si>
  <si>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</si>
  <si>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</si>
  <si>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</si>
  <si>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</si>
  <si>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</si>
  <si>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</si>
  <si>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</si>
  <si>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</si>
  <si>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</si>
  <si>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</si>
  <si>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</si>
  <si>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</si>
  <si>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</si>
  <si>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</si>
  <si>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</si>
  <si>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</si>
  <si>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</si>
  <si>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</si>
  <si>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</si>
  <si>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</si>
  <si>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</si>
  <si>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</si>
  <si>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</si>
  <si>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</si>
  <si>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</si>
  <si>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</si>
  <si>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</si>
  <si>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</si>
  <si>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</si>
  <si>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</si>
  <si>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</si>
  <si>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</si>
  <si>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</si>
  <si>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</si>
  <si>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</si>
  <si>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</si>
  <si>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</si>
  <si>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</si>
  <si>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</si>
  <si>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</si>
  <si>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</si>
  <si>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</si>
  <si>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</si>
  <si>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</si>
  <si>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</si>
  <si>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</si>
  <si>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</si>
  <si>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</si>
  <si>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</si>
  <si>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</si>
  <si>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</si>
  <si>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</si>
  <si>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</si>
  <si>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</si>
  <si>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</si>
  <si>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</si>
  <si>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</si>
  <si>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</si>
  <si>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</si>
  <si>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</si>
  <si>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</si>
  <si>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</si>
  <si>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</si>
  <si>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</si>
  <si>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</si>
  <si>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</si>
  <si>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</si>
  <si>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</si>
  <si>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</si>
  <si>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</si>
  <si>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</si>
  <si>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</si>
  <si>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</si>
  <si>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</si>
  <si>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</si>
  <si>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</si>
  <si>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</si>
  <si>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</si>
  <si>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</si>
  <si>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</si>
  <si>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</si>
  <si>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</si>
  <si>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</si>
  <si>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</si>
  <si>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</si>
  <si>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</si>
  <si>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</si>
  <si>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</si>
  <si>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</si>
  <si>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</si>
  <si>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</si>
  <si>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</si>
  <si>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</si>
  <si>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</si>
  <si>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</si>
  <si>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</si>
  <si>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</si>
  <si>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</si>
  <si>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</si>
  <si>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</si>
  <si>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</si>
  <si>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</si>
  <si>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</si>
  <si>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</si>
  <si>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</si>
  <si>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</si>
  <si>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</si>
  <si>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</si>
  <si>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</si>
  <si>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</si>
  <si>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</si>
  <si>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</si>
  <si>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</si>
  <si>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</si>
  <si>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</si>
  <si>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</si>
  <si>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</si>
  <si>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</si>
  <si>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</si>
  <si>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</si>
  <si>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</si>
  <si>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</si>
  <si>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</si>
  <si>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Факт
за І квартал 2020 року</t>
  </si>
  <si>
    <t>План
на І квартал 2021 року</t>
  </si>
  <si>
    <t xml:space="preserve">Факт
за І квартал 2021 року 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</si>
  <si>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</si>
  <si>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</si>
  <si>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</si>
  <si>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</si>
  <si>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</si>
  <si>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</si>
  <si>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</si>
  <si>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</si>
  <si>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</si>
  <si>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</si>
  <si>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</si>
  <si>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</si>
  <si>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</si>
  <si>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</si>
  <si>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</si>
  <si>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</si>
  <si>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</si>
  <si>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</si>
  <si>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</si>
  <si>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</si>
  <si>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</si>
  <si>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</si>
  <si>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</si>
  <si>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</si>
  <si>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</si>
  <si>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</si>
  <si>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</si>
  <si>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</si>
  <si>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</si>
  <si>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</si>
  <si>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</si>
  <si>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</si>
  <si>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</si>
  <si>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</si>
  <si>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</si>
  <si>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</si>
  <si>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</si>
  <si>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</si>
  <si>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</si>
  <si>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</si>
  <si>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</si>
  <si>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</si>
  <si>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</si>
  <si>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</si>
  <si>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</si>
  <si>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</si>
  <si>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</si>
  <si>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</si>
  <si>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</si>
  <si>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</si>
  <si>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</si>
  <si>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</si>
  <si>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</si>
  <si>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</si>
  <si>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</si>
  <si>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</si>
  <si>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</si>
  <si>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</si>
  <si>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</si>
  <si>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</si>
  <si>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</si>
  <si>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</si>
  <si>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</si>
  <si>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</si>
  <si>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</si>
  <si>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</si>
  <si>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</si>
  <si>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</si>
  <si>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</si>
  <si>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позиками)</t>
    </r>
  </si>
  <si>
    <t>навчання персоналу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</si>
  <si>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</si>
  <si>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</si>
  <si>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</si>
  <si>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</si>
  <si>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</si>
  <si>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</si>
  <si>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</si>
  <si>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</si>
  <si>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</si>
  <si>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</si>
  <si>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</si>
  <si>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</si>
  <si>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</si>
  <si>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</si>
  <si>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</si>
  <si>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</si>
  <si>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заробітна плата мобілізованих</t>
  </si>
  <si>
    <t>єдиний соціальний внесок з заробітної плати мобілізованих</t>
  </si>
  <si>
    <t>матеріальна допомога</t>
  </si>
  <si>
    <t>напівавтомат зварювальний</t>
  </si>
  <si>
    <t>комп'ютерної техніки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</si>
  <si>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</si>
  <si>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</si>
  <si>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</si>
  <si>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</si>
  <si>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Факт I кварталу 2023 р.</t>
  </si>
  <si>
    <t>пільгова пенсія за шкідливі умови праці</t>
  </si>
  <si>
    <t>замір забруднюючих речовин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</si>
  <si>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</si>
  <si>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</si>
  <si>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</si>
  <si>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</si>
  <si>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</si>
  <si>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</si>
  <si>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</si>
  <si>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</si>
  <si>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</si>
  <si>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</si>
  <si>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</si>
  <si>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</si>
  <si>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</si>
  <si>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</si>
  <si>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</si>
  <si>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</si>
  <si>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</si>
  <si>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Факт
І кварталу 2023 року</t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</si>
  <si>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</si>
  <si>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</si>
  <si>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</si>
  <si>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</si>
  <si>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</si>
  <si>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</si>
  <si>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</si>
  <si>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</si>
  <si>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</si>
  <si>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</si>
  <si>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</si>
  <si>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</si>
  <si>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</si>
  <si>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</si>
  <si>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</si>
  <si>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</si>
  <si>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</si>
  <si>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</si>
  <si>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</si>
  <si>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</si>
  <si>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</si>
  <si>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</si>
  <si>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</si>
  <si>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</si>
  <si>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</si>
  <si>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</si>
  <si>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</si>
  <si>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</si>
  <si>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</si>
  <si>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</si>
  <si>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Інші джерела (безоплатно отримано)</t>
  </si>
  <si>
    <t>Петро ГРИНЕВИЧ</t>
  </si>
  <si>
    <t>за І квартал
2023 року</t>
  </si>
  <si>
    <t xml:space="preserve">Факт
за І квартал
2023 року </t>
  </si>
  <si>
    <t>безоплатно отримані матеріальні активи</t>
  </si>
  <si>
    <t>миття автомобілів</t>
  </si>
  <si>
    <t>дератизація</t>
  </si>
  <si>
    <t>за І квартал
2024 року</t>
  </si>
  <si>
    <t>за І квартал 2024 року</t>
  </si>
  <si>
    <t>Звітний І квартал 2024 року</t>
  </si>
  <si>
    <t>Факт
за І квартал
2023 року</t>
  </si>
  <si>
    <t>План
на І квартал
2024 року</t>
  </si>
  <si>
    <t>Факт
І кварталу 2024 року</t>
  </si>
  <si>
    <t>План 
І кварталу 2024 року</t>
  </si>
  <si>
    <t>План І кварталу 2024 року</t>
  </si>
  <si>
    <t>Факт І кварталу 2024 року</t>
  </si>
  <si>
    <t>Заборгованість станом на 01.04.2024 року</t>
  </si>
  <si>
    <t>Заборгованість за кредитами станом на 01.01.2024 року</t>
  </si>
  <si>
    <t>Отримано залучених коштів 
за І квартал 2024 року</t>
  </si>
  <si>
    <t>Повернено залучених коштів 
за І квартал 2024 року</t>
  </si>
  <si>
    <t>факт 
І кварталу 2023 року</t>
  </si>
  <si>
    <t>план
І кварталу 2024 року</t>
  </si>
  <si>
    <t>факт
І кварталу 2024 року</t>
  </si>
  <si>
    <t>7. Джерела капітальних інвестицій у І кварталі 2024 року</t>
  </si>
  <si>
    <t>План I кварталу 2024 р.</t>
  </si>
  <si>
    <t>Факт I кварталу 2024 р.</t>
  </si>
  <si>
    <t>Факт I кварталу 2024 р. до плану I кварталу 2024 р.</t>
  </si>
  <si>
    <t>Факт I кварталу 2024 р. до факту I кварталу 2023 р.</t>
  </si>
  <si>
    <t>реконструкція мережі освітлення</t>
  </si>
  <si>
    <t>трансформатор</t>
  </si>
  <si>
    <t>АЗС</t>
  </si>
  <si>
    <t>трактора</t>
  </si>
  <si>
    <t>трансформатора</t>
  </si>
  <si>
    <t>контейнера</t>
  </si>
  <si>
    <t>позика на придбання сміттєвоза</t>
  </si>
  <si>
    <t xml:space="preserve"> сміттєвоз</t>
  </si>
  <si>
    <t>31.07.23/30.07.28</t>
  </si>
  <si>
    <r>
      <t xml:space="preserve">до звіту про виконання показників фінансового плану за І квартал 2024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</si>
  <si>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утилізація небезпечних відходів</t>
  </si>
  <si>
    <t xml:space="preserve">Факт
за І квартал
2024 року </t>
  </si>
  <si>
    <t>інші операційні доходи (відсотки за залишками коштів на рахунках)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</si>
</sst>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  <numFmt numFmtId="182" formatCode="0;\(0\);\ ;\-"/>
  </numFmts>
  <fonts count="11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6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vertical="center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0" fontId="92" fillId="22" borderId="3" xfId="0" applyFont="1" applyFill="1" applyBorder="1" applyAlignment="1">
      <alignment horizontal="left" vertical="center" wrapText="1"/>
    </xf>
    <xf numFmtId="0" fontId="92" fillId="22" borderId="3" xfId="0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0" fontId="6" fillId="28" borderId="15" xfId="0" applyFont="1" applyFill="1" applyBorder="1" applyAlignment="1">
      <alignment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80" fillId="22" borderId="3" xfId="0" quotePrefix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4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66" fillId="28" borderId="0" xfId="0" applyFont="1" applyFill="1" applyBorder="1" applyAlignment="1">
      <alignment horizontal="lef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5" fillId="28" borderId="0" xfId="0" applyFont="1" applyFill="1" applyAlignment="1">
      <alignment vertical="center"/>
    </xf>
    <xf numFmtId="0" fontId="106" fillId="28" borderId="0" xfId="0" applyFont="1" applyFill="1" applyAlignment="1">
      <alignment vertical="center"/>
    </xf>
    <xf numFmtId="0" fontId="106" fillId="28" borderId="0" xfId="0" applyFont="1" applyFill="1"/>
    <xf numFmtId="0" fontId="106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7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8" fillId="28" borderId="3" xfId="0" applyNumberFormat="1" applyFont="1" applyFill="1" applyBorder="1" applyAlignment="1">
      <alignment horizontal="left" vertical="center" wrapText="1"/>
    </xf>
    <xf numFmtId="3" fontId="108" fillId="28" borderId="15" xfId="0" applyNumberFormat="1" applyFont="1" applyFill="1" applyBorder="1" applyAlignment="1">
      <alignment horizontal="right" vertical="center" wrapText="1"/>
    </xf>
    <xf numFmtId="3" fontId="108" fillId="28" borderId="16" xfId="0" applyNumberFormat="1" applyFont="1" applyFill="1" applyBorder="1" applyAlignment="1">
      <alignment horizontal="right" vertic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5" fillId="28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84" fillId="28" borderId="0" xfId="0" applyFont="1" applyFill="1" applyBorder="1" applyAlignment="1">
      <alignment horizontal="center" vertical="top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65" fillId="29" borderId="0" xfId="245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70" fillId="29" borderId="0" xfId="0" applyFont="1" applyFill="1" applyBorder="1" applyAlignment="1">
      <alignment horizontal="left" vertical="center" wrapText="1" shrinkToFit="1"/>
    </xf>
    <xf numFmtId="0" fontId="0" fillId="29" borderId="0" xfId="0" applyFill="1"/>
    <xf numFmtId="0" fontId="65" fillId="28" borderId="0" xfId="0" applyFont="1" applyFill="1" applyBorder="1" applyAlignment="1">
      <alignment horizontal="center" vertical="center" wrapText="1"/>
    </xf>
    <xf numFmtId="0" fontId="65" fillId="31" borderId="0" xfId="0" applyFont="1" applyFill="1" applyBorder="1" applyAlignment="1">
      <alignment horizontal="center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3" xfId="245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horizontal="right" vertical="center"/>
    </xf>
    <xf numFmtId="0" fontId="80" fillId="28" borderId="0" xfId="0" applyFont="1" applyFill="1" applyBorder="1" applyAlignment="1">
      <alignment horizontal="center" vertical="center" wrapText="1"/>
    </xf>
    <xf numFmtId="0" fontId="75" fillId="28" borderId="14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/>
    </xf>
    <xf numFmtId="170" fontId="75" fillId="28" borderId="0" xfId="0" quotePrefix="1" applyNumberFormat="1" applyFont="1" applyFill="1" applyBorder="1" applyAlignment="1">
      <alignment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78" fillId="28" borderId="0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 wrapText="1"/>
    </xf>
    <xf numFmtId="177" fontId="6" fillId="28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horizontal="center" vertical="center" wrapText="1"/>
    </xf>
    <xf numFmtId="170" fontId="5" fillId="28" borderId="0" xfId="0" applyNumberFormat="1" applyFont="1" applyFill="1" applyBorder="1" applyAlignment="1">
      <alignment horizontal="right" vertical="center" wrapText="1"/>
    </xf>
    <xf numFmtId="0" fontId="65" fillId="28" borderId="0" xfId="245" applyFont="1" applyFill="1" applyBorder="1" applyAlignment="1">
      <alignment vertical="center"/>
    </xf>
    <xf numFmtId="0" fontId="80" fillId="28" borderId="0" xfId="245" applyFont="1" applyFill="1" applyBorder="1" applyAlignment="1">
      <alignment horizontal="right" vertical="center"/>
    </xf>
    <xf numFmtId="0" fontId="65" fillId="28" borderId="14" xfId="0" applyFont="1" applyFill="1" applyBorder="1" applyAlignment="1">
      <alignment horizontal="center" vertical="center" wrapText="1"/>
    </xf>
    <xf numFmtId="0" fontId="5" fillId="28" borderId="14" xfId="0" applyFont="1" applyFill="1" applyBorder="1" applyAlignment="1">
      <alignment horizontal="center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82" fontId="70" fillId="28" borderId="3" xfId="0" applyNumberFormat="1" applyFont="1" applyFill="1" applyBorder="1" applyAlignment="1">
      <alignment horizontal="right" vertical="center"/>
    </xf>
    <xf numFmtId="0" fontId="78" fillId="32" borderId="3" xfId="0" applyFont="1" applyFill="1" applyBorder="1"/>
    <xf numFmtId="1" fontId="95" fillId="32" borderId="19" xfId="0" applyNumberFormat="1" applyFont="1" applyFill="1" applyBorder="1" applyAlignment="1">
      <alignment horizontal="center" wrapText="1"/>
    </xf>
    <xf numFmtId="169" fontId="95" fillId="32" borderId="19" xfId="0" applyNumberFormat="1" applyFont="1" applyFill="1" applyBorder="1" applyAlignment="1">
      <alignment horizont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28" borderId="0" xfId="0" applyFont="1" applyFill="1" applyBorder="1" applyAlignment="1">
      <alignment horizontal="center"/>
    </xf>
    <xf numFmtId="0" fontId="68" fillId="28" borderId="0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28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28" borderId="0" xfId="0" applyFont="1" applyFill="1" applyBorder="1" applyAlignment="1">
      <alignment horizontal="center"/>
    </xf>
    <xf numFmtId="0" fontId="65" fillId="28" borderId="13" xfId="245" applyFont="1" applyFill="1" applyBorder="1" applyAlignment="1">
      <alignment horizontal="right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28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2" fillId="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170" fontId="108" fillId="28" borderId="15" xfId="0" applyNumberFormat="1" applyFont="1" applyFill="1" applyBorder="1" applyAlignment="1">
      <alignment horizontal="center" vertical="center" wrapText="1"/>
    </xf>
    <xf numFmtId="170" fontId="108" fillId="28" borderId="16" xfId="0" applyNumberFormat="1" applyFont="1" applyFill="1" applyBorder="1" applyAlignment="1">
      <alignment horizontal="center" vertical="center" wrapText="1"/>
    </xf>
    <xf numFmtId="49" fontId="109" fillId="28" borderId="3" xfId="0" applyNumberFormat="1" applyFont="1" applyFill="1" applyBorder="1" applyAlignment="1">
      <alignment horizontal="center" vertical="center" wrapText="1"/>
    </xf>
    <xf numFmtId="3" fontId="108" fillId="28" borderId="15" xfId="0" applyNumberFormat="1" applyFont="1" applyFill="1" applyBorder="1" applyAlignment="1">
      <alignment horizontal="right" vertical="center" wrapText="1"/>
    </xf>
    <xf numFmtId="3" fontId="108" fillId="28" borderId="16" xfId="0" applyNumberFormat="1" applyFont="1" applyFill="1" applyBorder="1" applyAlignment="1">
      <alignment horizontal="right" vertical="center" wrapText="1"/>
    </xf>
    <xf numFmtId="177" fontId="108" fillId="0" borderId="15" xfId="0" applyNumberFormat="1" applyFont="1" applyFill="1" applyBorder="1" applyAlignment="1">
      <alignment horizontal="center" vertical="center" wrapText="1"/>
    </xf>
    <xf numFmtId="177" fontId="108" fillId="0" borderId="16" xfId="0" applyNumberFormat="1" applyFont="1" applyFill="1" applyBorder="1" applyAlignment="1">
      <alignment horizontal="center" vertical="center" wrapText="1"/>
    </xf>
    <xf numFmtId="3" fontId="108" fillId="28" borderId="15" xfId="0" applyNumberFormat="1" applyFont="1" applyFill="1" applyBorder="1" applyAlignment="1">
      <alignment horizontal="center" vertical="center" wrapText="1"/>
    </xf>
    <xf numFmtId="3" fontId="108" fillId="28" borderId="17" xfId="0" applyNumberFormat="1" applyFont="1" applyFill="1" applyBorder="1" applyAlignment="1">
      <alignment horizontal="center" vertical="center" wrapText="1"/>
    </xf>
    <xf numFmtId="3" fontId="108" fillId="28" borderId="16" xfId="0" applyNumberFormat="1" applyFont="1" applyFill="1" applyBorder="1" applyAlignment="1">
      <alignment horizontal="center" vertical="center" wrapText="1"/>
    </xf>
    <xf numFmtId="49" fontId="108" fillId="28" borderId="15" xfId="0" applyNumberFormat="1" applyFont="1" applyFill="1" applyBorder="1" applyAlignment="1">
      <alignment horizontal="center" vertical="center" wrapText="1"/>
    </xf>
    <xf numFmtId="49" fontId="108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3" fontId="108" fillId="28" borderId="3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108" fillId="28" borderId="3" xfId="0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/>
    </xf>
    <xf numFmtId="49" fontId="108" fillId="28" borderId="17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center" vertical="center" wrapTex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177" fontId="108" fillId="28" borderId="15" xfId="0" applyNumberFormat="1" applyFont="1" applyFill="1" applyBorder="1" applyAlignment="1">
      <alignment horizontal="center" vertical="center" wrapText="1"/>
    </xf>
    <xf numFmtId="177" fontId="108" fillId="28" borderId="16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177" fontId="110" fillId="28" borderId="15" xfId="0" applyNumberFormat="1" applyFont="1" applyFill="1" applyBorder="1" applyAlignment="1">
      <alignment horizontal="center" vertical="center" wrapText="1"/>
    </xf>
    <xf numFmtId="177" fontId="110" fillId="28" borderId="16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170" fontId="108" fillId="28" borderId="3" xfId="0" applyNumberFormat="1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65" fillId="0" borderId="15" xfId="0" applyFont="1" applyBorder="1" applyAlignment="1">
      <alignment horizontal="left" vertical="center" wrapText="1"/>
    </xf>
    <xf numFmtId="0" fontId="65" fillId="0" borderId="17" xfId="0" applyFont="1" applyBorder="1" applyAlignment="1">
      <alignment horizontal="left" vertical="center" wrapText="1"/>
    </xf>
    <xf numFmtId="0" fontId="65" fillId="0" borderId="16" xfId="0" applyFont="1" applyBorder="1" applyAlignment="1">
      <alignment horizontal="left" vertical="center" wrapText="1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3" fontId="70" fillId="28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70" fillId="28" borderId="3" xfId="0" applyNumberFormat="1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65" fillId="0" borderId="15" xfId="0" applyFont="1" applyBorder="1" applyAlignment="1">
      <alignment horizontal="left" vertical="center"/>
    </xf>
    <xf numFmtId="0" fontId="65" fillId="0" borderId="17" xfId="0" applyFont="1" applyBorder="1" applyAlignment="1">
      <alignment horizontal="left" vertical="center"/>
    </xf>
    <xf numFmtId="0" fontId="65" fillId="0" borderId="16" xfId="0" applyFont="1" applyBorder="1" applyAlignment="1">
      <alignment horizontal="left" vertical="center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70" fillId="28" borderId="3" xfId="0" applyFont="1" applyFill="1" applyBorder="1" applyAlignment="1">
      <alignment horizontal="center" vertical="center" wrapText="1" shrinkToFit="1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2" fillId="0" borderId="0" xfId="0" applyFont="1" applyFill="1" applyBorder="1" applyAlignment="1">
      <alignment horizontal="left"/>
    </xf>
    <xf numFmtId="0" fontId="95" fillId="0" borderId="0" xfId="0" applyFont="1" applyAlignment="1">
      <alignment horizontal="center" vertical="center" wrapText="1"/>
    </xf>
    <xf numFmtId="0" fontId="94" fillId="28" borderId="0" xfId="0" applyFont="1" applyFill="1" applyBorder="1" applyAlignment="1">
      <alignment horizontal="right"/>
    </xf>
    <xf numFmtId="0" fontId="94" fillId="28" borderId="0" xfId="0" applyFont="1" applyFill="1" applyAlignment="1">
      <alignment horizontal="center"/>
    </xf>
    <xf numFmtId="164" fontId="94" fillId="28" borderId="3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center" wrapText="1"/>
    </xf>
    <xf numFmtId="0" fontId="93" fillId="28" borderId="0" xfId="0" applyFont="1" applyFill="1" applyAlignment="1">
      <alignment horizont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sarivskaTO\Desktop\&#1052;&#1086;&#1080;%20&#1076;&#1086;&#1082;&#1091;&#1084;&#1077;&#1085;&#1090;&#1080;\&#1060;&#1110;&#1085;&#1087;&#1083;&#1072;&#1085;\&#1042;&#1080;&#1082;&#1086;&#1085;&#1072;&#1085;&#1085;&#1103;%202024%201%20&#1082;&#1074;\&#1045;&#1082;&#1086;&#1042;&#1110;&#1085;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27"/>
  <sheetViews>
    <sheetView view="pageBreakPreview" zoomScale="57" zoomScaleNormal="50" zoomScaleSheetLayoutView="57" workbookViewId="0">
      <selection activeCell="A71" sqref="A71:XFD71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3" width="22.44140625" style="71" customWidth="1"/>
    <col min="4" max="4" width="22.44140625" style="83" customWidth="1"/>
    <col min="5" max="5" width="22.44140625" style="398" customWidth="1"/>
    <col min="6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1" spans="1:9">
      <c r="E1" s="71"/>
    </row>
    <row r="2" spans="1:9" ht="39.75" customHeight="1">
      <c r="A2" s="432" t="s">
        <v>89</v>
      </c>
      <c r="B2" s="432"/>
      <c r="C2" s="432"/>
      <c r="D2" s="432"/>
      <c r="E2" s="432"/>
      <c r="F2" s="432"/>
      <c r="G2" s="432"/>
      <c r="H2" s="432"/>
      <c r="I2" s="432"/>
    </row>
    <row r="3" spans="1:9" ht="39.75" customHeight="1">
      <c r="A3" s="432" t="s">
        <v>291</v>
      </c>
      <c r="B3" s="432"/>
      <c r="C3" s="432"/>
      <c r="D3" s="432"/>
      <c r="E3" s="432"/>
      <c r="F3" s="432"/>
      <c r="G3" s="432"/>
      <c r="H3" s="432"/>
      <c r="I3" s="432"/>
    </row>
    <row r="4" spans="1:9" ht="51.75" customHeight="1">
      <c r="C4" s="432" t="s">
        <v>383</v>
      </c>
      <c r="D4" s="432"/>
      <c r="E4" s="432"/>
    </row>
    <row r="5" spans="1:9" ht="29.25" customHeight="1">
      <c r="A5" s="84"/>
      <c r="B5" s="83"/>
      <c r="C5" s="83"/>
      <c r="E5" s="83"/>
      <c r="F5" s="83"/>
      <c r="G5" s="83"/>
      <c r="H5" s="83"/>
      <c r="I5" s="402" t="s">
        <v>168</v>
      </c>
    </row>
    <row r="6" spans="1:9" ht="37.5" customHeight="1">
      <c r="A6" s="437" t="s">
        <v>54</v>
      </c>
      <c r="B6" s="437"/>
      <c r="C6" s="437"/>
      <c r="D6" s="437"/>
      <c r="E6" s="437"/>
      <c r="F6" s="437"/>
      <c r="G6" s="437"/>
      <c r="H6" s="437"/>
      <c r="I6" s="437"/>
    </row>
    <row r="7" spans="1:9" ht="22.5" customHeight="1">
      <c r="A7" s="403"/>
      <c r="B7" s="397"/>
      <c r="C7" s="397"/>
      <c r="D7" s="397"/>
      <c r="E7" s="397"/>
      <c r="F7" s="397"/>
      <c r="G7" s="397"/>
      <c r="H7" s="397" t="s">
        <v>295</v>
      </c>
      <c r="I7" s="397"/>
    </row>
    <row r="8" spans="1:9" ht="55.5" customHeight="1">
      <c r="A8" s="439" t="s">
        <v>102</v>
      </c>
      <c r="B8" s="438" t="s">
        <v>7</v>
      </c>
      <c r="C8" s="438" t="s">
        <v>138</v>
      </c>
      <c r="D8" s="438"/>
      <c r="E8" s="439" t="s">
        <v>384</v>
      </c>
      <c r="F8" s="439"/>
      <c r="G8" s="439"/>
      <c r="H8" s="439"/>
      <c r="I8" s="439"/>
    </row>
    <row r="9" spans="1:9" ht="108" customHeight="1">
      <c r="A9" s="439"/>
      <c r="B9" s="438"/>
      <c r="C9" s="47" t="s">
        <v>377</v>
      </c>
      <c r="D9" s="47" t="s">
        <v>382</v>
      </c>
      <c r="E9" s="47" t="s">
        <v>96</v>
      </c>
      <c r="F9" s="47" t="s">
        <v>92</v>
      </c>
      <c r="G9" s="404" t="s">
        <v>99</v>
      </c>
      <c r="H9" s="404" t="s">
        <v>179</v>
      </c>
      <c r="I9" s="47" t="s">
        <v>98</v>
      </c>
    </row>
    <row r="10" spans="1:9" ht="42.75" customHeight="1">
      <c r="A10" s="405">
        <v>1</v>
      </c>
      <c r="B10" s="47">
        <v>2</v>
      </c>
      <c r="C10" s="405">
        <v>3</v>
      </c>
      <c r="D10" s="47">
        <v>4</v>
      </c>
      <c r="E10" s="405">
        <v>5</v>
      </c>
      <c r="F10" s="47">
        <v>6</v>
      </c>
      <c r="G10" s="405">
        <v>7</v>
      </c>
      <c r="H10" s="47">
        <v>8</v>
      </c>
      <c r="I10" s="405">
        <v>9</v>
      </c>
    </row>
    <row r="11" spans="1:9" s="74" customFormat="1" ht="39.75" customHeight="1">
      <c r="A11" s="440" t="s">
        <v>97</v>
      </c>
      <c r="B11" s="440"/>
      <c r="C11" s="440"/>
      <c r="D11" s="440"/>
      <c r="E11" s="440"/>
      <c r="F11" s="440"/>
      <c r="G11" s="440"/>
      <c r="H11" s="440"/>
      <c r="I11" s="440"/>
    </row>
    <row r="12" spans="1:9" s="74" customFormat="1" ht="40.5" customHeight="1">
      <c r="A12" s="378" t="s">
        <v>80</v>
      </c>
      <c r="B12" s="75">
        <v>1000</v>
      </c>
      <c r="C12" s="281">
        <v>34247</v>
      </c>
      <c r="D12" s="281">
        <f>F12</f>
        <v>36722</v>
      </c>
      <c r="E12" s="281">
        <v>35270</v>
      </c>
      <c r="F12" s="281">
        <v>36722</v>
      </c>
      <c r="G12" s="281">
        <f>F12-E12</f>
        <v>1452</v>
      </c>
      <c r="H12" s="88">
        <f>(F12/E12)*100</f>
        <v>104.11681315565637</v>
      </c>
      <c r="I12" s="76"/>
    </row>
    <row r="13" spans="1:9" s="74" customFormat="1" ht="40.5" customHeight="1">
      <c r="A13" s="378" t="s">
        <v>76</v>
      </c>
      <c r="B13" s="75">
        <v>1010</v>
      </c>
      <c r="C13" s="281">
        <f>SUM(C14:C21)</f>
        <v>-27664</v>
      </c>
      <c r="D13" s="281">
        <f>SUM(D14:D21)</f>
        <v>-29846</v>
      </c>
      <c r="E13" s="281">
        <f>SUM(E14:E21)</f>
        <v>-30107</v>
      </c>
      <c r="F13" s="281">
        <f>SUM(F14:F21)</f>
        <v>-29846</v>
      </c>
      <c r="G13" s="281">
        <f t="shared" ref="G13:G70" si="0">F13-E13</f>
        <v>261</v>
      </c>
      <c r="H13" s="88">
        <f t="shared" ref="H13:H73" si="1">(F13/E13)*100</f>
        <v>99.13309197196665</v>
      </c>
      <c r="I13" s="76"/>
    </row>
    <row r="14" spans="1:9" s="74" customFormat="1" ht="36" customHeight="1">
      <c r="A14" s="288" t="s">
        <v>152</v>
      </c>
      <c r="B14" s="49">
        <v>1011</v>
      </c>
      <c r="C14" s="290">
        <v>-12801</v>
      </c>
      <c r="D14" s="290">
        <f>F14</f>
        <v>-11247</v>
      </c>
      <c r="E14" s="290">
        <v>-12064</v>
      </c>
      <c r="F14" s="290">
        <v>-11247</v>
      </c>
      <c r="G14" s="290">
        <f t="shared" si="0"/>
        <v>817</v>
      </c>
      <c r="H14" s="89">
        <f t="shared" si="1"/>
        <v>93.227785145888603</v>
      </c>
      <c r="I14" s="77"/>
    </row>
    <row r="15" spans="1:9" s="74" customFormat="1" ht="36" customHeight="1">
      <c r="A15" s="288" t="s">
        <v>153</v>
      </c>
      <c r="B15" s="49">
        <v>1012</v>
      </c>
      <c r="C15" s="290" t="s">
        <v>119</v>
      </c>
      <c r="D15" s="290" t="str">
        <f t="shared" ref="D15:D21" si="2">F15</f>
        <v>(    )</v>
      </c>
      <c r="E15" s="290" t="s">
        <v>119</v>
      </c>
      <c r="F15" s="290" t="s">
        <v>119</v>
      </c>
      <c r="G15" s="290"/>
      <c r="H15" s="89"/>
      <c r="I15" s="77"/>
    </row>
    <row r="16" spans="1:9" s="74" customFormat="1" ht="36" customHeight="1">
      <c r="A16" s="288" t="s">
        <v>154</v>
      </c>
      <c r="B16" s="49">
        <v>1013</v>
      </c>
      <c r="C16" s="290">
        <v>-372</v>
      </c>
      <c r="D16" s="290">
        <f t="shared" si="2"/>
        <v>-689</v>
      </c>
      <c r="E16" s="290">
        <v>-248</v>
      </c>
      <c r="F16" s="290">
        <v>-689</v>
      </c>
      <c r="G16" s="290">
        <f t="shared" si="0"/>
        <v>-441</v>
      </c>
      <c r="H16" s="89">
        <f t="shared" si="1"/>
        <v>277.82258064516128</v>
      </c>
      <c r="I16" s="77"/>
    </row>
    <row r="17" spans="1:9" s="74" customFormat="1" ht="36" customHeight="1">
      <c r="A17" s="288" t="s">
        <v>4</v>
      </c>
      <c r="B17" s="49">
        <v>1014</v>
      </c>
      <c r="C17" s="290">
        <v>-7344</v>
      </c>
      <c r="D17" s="290">
        <f t="shared" si="2"/>
        <v>-9217</v>
      </c>
      <c r="E17" s="290">
        <v>-9400</v>
      </c>
      <c r="F17" s="290">
        <v>-9217</v>
      </c>
      <c r="G17" s="290">
        <f t="shared" ref="G17:G21" si="3">F17-E17</f>
        <v>183</v>
      </c>
      <c r="H17" s="89">
        <f t="shared" ref="H17:H21" si="4">(F17/E17)*100</f>
        <v>98.053191489361708</v>
      </c>
      <c r="I17" s="77"/>
    </row>
    <row r="18" spans="1:9" s="74" customFormat="1" ht="36" customHeight="1">
      <c r="A18" s="288" t="s">
        <v>5</v>
      </c>
      <c r="B18" s="49">
        <v>1015</v>
      </c>
      <c r="C18" s="290">
        <v>-1608</v>
      </c>
      <c r="D18" s="290">
        <f t="shared" si="2"/>
        <v>-1989</v>
      </c>
      <c r="E18" s="290">
        <v>-2068</v>
      </c>
      <c r="F18" s="290">
        <v>-1989</v>
      </c>
      <c r="G18" s="290">
        <f t="shared" si="3"/>
        <v>79</v>
      </c>
      <c r="H18" s="89">
        <f t="shared" si="4"/>
        <v>96.179883945841397</v>
      </c>
      <c r="I18" s="77"/>
    </row>
    <row r="19" spans="1:9" s="79" customFormat="1" ht="52.5" customHeight="1">
      <c r="A19" s="288" t="s">
        <v>155</v>
      </c>
      <c r="B19" s="47">
        <v>1016</v>
      </c>
      <c r="C19" s="290">
        <v>-479</v>
      </c>
      <c r="D19" s="290">
        <f t="shared" si="2"/>
        <v>-325</v>
      </c>
      <c r="E19" s="290">
        <v>-483</v>
      </c>
      <c r="F19" s="290">
        <v>-325</v>
      </c>
      <c r="G19" s="290">
        <f t="shared" si="3"/>
        <v>158</v>
      </c>
      <c r="H19" s="89">
        <f t="shared" si="4"/>
        <v>67.287784679089029</v>
      </c>
      <c r="I19" s="78"/>
    </row>
    <row r="20" spans="1:9" s="79" customFormat="1" ht="36" customHeight="1">
      <c r="A20" s="288" t="s">
        <v>156</v>
      </c>
      <c r="B20" s="47">
        <v>1017</v>
      </c>
      <c r="C20" s="290">
        <v>-1332</v>
      </c>
      <c r="D20" s="290">
        <f t="shared" si="2"/>
        <v>-2390</v>
      </c>
      <c r="E20" s="290">
        <v>-1968</v>
      </c>
      <c r="F20" s="290">
        <v>-2390</v>
      </c>
      <c r="G20" s="290">
        <f t="shared" si="3"/>
        <v>-422</v>
      </c>
      <c r="H20" s="89">
        <f t="shared" si="4"/>
        <v>121.4430894308943</v>
      </c>
      <c r="I20" s="78"/>
    </row>
    <row r="21" spans="1:9" s="74" customFormat="1" ht="36" customHeight="1">
      <c r="A21" s="288" t="s">
        <v>157</v>
      </c>
      <c r="B21" s="49">
        <v>1018</v>
      </c>
      <c r="C21" s="290">
        <f>'Розшифровка фінрезультати'!C6</f>
        <v>-3728</v>
      </c>
      <c r="D21" s="290">
        <f t="shared" si="2"/>
        <v>-3989</v>
      </c>
      <c r="E21" s="290">
        <f>'Розшифровка фінрезультати'!D6</f>
        <v>-3876</v>
      </c>
      <c r="F21" s="290">
        <f>'Розшифровка фінрезультати'!E6</f>
        <v>-3989</v>
      </c>
      <c r="G21" s="290">
        <f t="shared" si="3"/>
        <v>-113</v>
      </c>
      <c r="H21" s="89">
        <f t="shared" si="4"/>
        <v>102.91537667698658</v>
      </c>
      <c r="I21" s="77"/>
    </row>
    <row r="22" spans="1:9" s="74" customFormat="1" ht="31.5" customHeight="1">
      <c r="A22" s="378" t="s">
        <v>10</v>
      </c>
      <c r="B22" s="75">
        <v>1020</v>
      </c>
      <c r="C22" s="281">
        <f>SUM(C12,C13)</f>
        <v>6583</v>
      </c>
      <c r="D22" s="281">
        <f>SUM(D12,D13)</f>
        <v>6876</v>
      </c>
      <c r="E22" s="281">
        <f>SUM(E12,E13)</f>
        <v>5163</v>
      </c>
      <c r="F22" s="281">
        <f>SUM(F12,F13)</f>
        <v>6876</v>
      </c>
      <c r="G22" s="281">
        <f>F22-E22</f>
        <v>1713</v>
      </c>
      <c r="H22" s="88">
        <f>(F22/E22)*100</f>
        <v>133.17838466008135</v>
      </c>
      <c r="I22" s="76"/>
    </row>
    <row r="23" spans="1:9" s="74" customFormat="1" ht="37.5" customHeight="1">
      <c r="A23" s="378" t="s">
        <v>86</v>
      </c>
      <c r="B23" s="75">
        <v>1030</v>
      </c>
      <c r="C23" s="281">
        <f>SUM(C24:C41,C43)</f>
        <v>-2795</v>
      </c>
      <c r="D23" s="281">
        <f>SUM(D24:D41,D43)</f>
        <v>-3783</v>
      </c>
      <c r="E23" s="281">
        <f>SUM(E24:E41,E43)</f>
        <v>-3366</v>
      </c>
      <c r="F23" s="281">
        <f>SUM(F24:F41,F43)</f>
        <v>-3783</v>
      </c>
      <c r="G23" s="281">
        <f>F23-E23</f>
        <v>-417</v>
      </c>
      <c r="H23" s="88">
        <f t="shared" si="1"/>
        <v>112.38859180035649</v>
      </c>
      <c r="I23" s="76"/>
    </row>
    <row r="24" spans="1:9" s="74" customFormat="1" ht="36" customHeight="1">
      <c r="A24" s="288" t="s">
        <v>58</v>
      </c>
      <c r="B24" s="49">
        <v>1031</v>
      </c>
      <c r="C24" s="290" t="s">
        <v>119</v>
      </c>
      <c r="D24" s="290" t="str">
        <f>F24</f>
        <v>(    )</v>
      </c>
      <c r="E24" s="290" t="s">
        <v>119</v>
      </c>
      <c r="F24" s="290" t="s">
        <v>119</v>
      </c>
      <c r="G24" s="290"/>
      <c r="H24" s="89"/>
      <c r="I24" s="77"/>
    </row>
    <row r="25" spans="1:9" s="74" customFormat="1" ht="36" customHeight="1">
      <c r="A25" s="288" t="s">
        <v>81</v>
      </c>
      <c r="B25" s="49">
        <v>1032</v>
      </c>
      <c r="C25" s="290" t="s">
        <v>119</v>
      </c>
      <c r="D25" s="290" t="str">
        <f t="shared" ref="D25:D51" si="5">F25</f>
        <v>(    )</v>
      </c>
      <c r="E25" s="290" t="s">
        <v>119</v>
      </c>
      <c r="F25" s="290" t="s">
        <v>119</v>
      </c>
      <c r="G25" s="290"/>
      <c r="H25" s="89"/>
      <c r="I25" s="77"/>
    </row>
    <row r="26" spans="1:9" s="74" customFormat="1" ht="36" customHeight="1">
      <c r="A26" s="288" t="s">
        <v>9</v>
      </c>
      <c r="B26" s="49">
        <v>1033</v>
      </c>
      <c r="C26" s="290" t="s">
        <v>119</v>
      </c>
      <c r="D26" s="290" t="str">
        <f t="shared" si="5"/>
        <v>(    )</v>
      </c>
      <c r="E26" s="290" t="s">
        <v>119</v>
      </c>
      <c r="F26" s="290" t="s">
        <v>119</v>
      </c>
      <c r="G26" s="290"/>
      <c r="H26" s="89"/>
      <c r="I26" s="77"/>
    </row>
    <row r="27" spans="1:9" s="74" customFormat="1" ht="36" customHeight="1">
      <c r="A27" s="288" t="s">
        <v>17</v>
      </c>
      <c r="B27" s="49">
        <v>1034</v>
      </c>
      <c r="C27" s="290">
        <v>-13</v>
      </c>
      <c r="D27" s="290">
        <f t="shared" si="5"/>
        <v>0</v>
      </c>
      <c r="E27" s="290"/>
      <c r="F27" s="290">
        <v>0</v>
      </c>
      <c r="G27" s="290">
        <f t="shared" si="0"/>
        <v>0</v>
      </c>
      <c r="H27" s="89"/>
      <c r="I27" s="77"/>
    </row>
    <row r="28" spans="1:9" s="74" customFormat="1" ht="36" customHeight="1">
      <c r="A28" s="288" t="s">
        <v>18</v>
      </c>
      <c r="B28" s="49">
        <v>1035</v>
      </c>
      <c r="C28" s="290">
        <v>-5</v>
      </c>
      <c r="D28" s="290">
        <f t="shared" si="5"/>
        <v>-5</v>
      </c>
      <c r="E28" s="290">
        <v>-5</v>
      </c>
      <c r="F28" s="290">
        <v>-5</v>
      </c>
      <c r="G28" s="290">
        <f t="shared" si="0"/>
        <v>0</v>
      </c>
      <c r="H28" s="89">
        <f t="shared" si="1"/>
        <v>100</v>
      </c>
      <c r="I28" s="77"/>
    </row>
    <row r="29" spans="1:9" s="74" customFormat="1" ht="36" customHeight="1">
      <c r="A29" s="288" t="s">
        <v>19</v>
      </c>
      <c r="B29" s="49">
        <v>1036</v>
      </c>
      <c r="C29" s="290">
        <v>-1900</v>
      </c>
      <c r="D29" s="290">
        <f t="shared" si="5"/>
        <v>-2461</v>
      </c>
      <c r="E29" s="290">
        <v>-2393</v>
      </c>
      <c r="F29" s="290">
        <v>-2461</v>
      </c>
      <c r="G29" s="290">
        <f t="shared" si="0"/>
        <v>-68</v>
      </c>
      <c r="H29" s="89">
        <f t="shared" si="1"/>
        <v>102.84162139573756</v>
      </c>
      <c r="I29" s="77"/>
    </row>
    <row r="30" spans="1:9" s="74" customFormat="1" ht="36" customHeight="1">
      <c r="A30" s="288" t="s">
        <v>20</v>
      </c>
      <c r="B30" s="49">
        <v>1037</v>
      </c>
      <c r="C30" s="290">
        <v>-345</v>
      </c>
      <c r="D30" s="290">
        <f t="shared" si="5"/>
        <v>-470</v>
      </c>
      <c r="E30" s="290">
        <v>-526</v>
      </c>
      <c r="F30" s="290">
        <v>-470</v>
      </c>
      <c r="G30" s="290">
        <f t="shared" si="0"/>
        <v>56</v>
      </c>
      <c r="H30" s="89">
        <f t="shared" si="1"/>
        <v>89.353612167300383</v>
      </c>
      <c r="I30" s="77"/>
    </row>
    <row r="31" spans="1:9" s="74" customFormat="1" ht="48.75" customHeight="1">
      <c r="A31" s="288" t="s">
        <v>21</v>
      </c>
      <c r="B31" s="49">
        <v>1038</v>
      </c>
      <c r="C31" s="290">
        <v>-12</v>
      </c>
      <c r="D31" s="290">
        <f t="shared" si="5"/>
        <v>-14</v>
      </c>
      <c r="E31" s="290">
        <v>-18</v>
      </c>
      <c r="F31" s="290">
        <v>-14</v>
      </c>
      <c r="G31" s="290">
        <f t="shared" si="0"/>
        <v>4</v>
      </c>
      <c r="H31" s="89">
        <f t="shared" si="1"/>
        <v>77.777777777777786</v>
      </c>
      <c r="I31" s="77"/>
    </row>
    <row r="32" spans="1:9" s="79" customFormat="1" ht="48.75" customHeight="1">
      <c r="A32" s="288" t="s">
        <v>22</v>
      </c>
      <c r="B32" s="49">
        <v>1039</v>
      </c>
      <c r="C32" s="290" t="s">
        <v>119</v>
      </c>
      <c r="D32" s="290" t="str">
        <f t="shared" si="5"/>
        <v>(    )</v>
      </c>
      <c r="E32" s="290" t="s">
        <v>119</v>
      </c>
      <c r="F32" s="290" t="s">
        <v>119</v>
      </c>
      <c r="G32" s="290"/>
      <c r="H32" s="89"/>
      <c r="I32" s="77"/>
    </row>
    <row r="33" spans="1:9" s="74" customFormat="1" ht="36" customHeight="1">
      <c r="A33" s="288" t="s">
        <v>23</v>
      </c>
      <c r="B33" s="49">
        <v>1040</v>
      </c>
      <c r="C33" s="290" t="s">
        <v>119</v>
      </c>
      <c r="D33" s="290" t="str">
        <f t="shared" si="5"/>
        <v>(    )</v>
      </c>
      <c r="E33" s="290" t="s">
        <v>119</v>
      </c>
      <c r="F33" s="290" t="s">
        <v>119</v>
      </c>
      <c r="G33" s="290"/>
      <c r="H33" s="89"/>
      <c r="I33" s="77"/>
    </row>
    <row r="34" spans="1:9" s="74" customFormat="1" ht="36" customHeight="1">
      <c r="A34" s="288" t="s">
        <v>24</v>
      </c>
      <c r="B34" s="49">
        <v>1041</v>
      </c>
      <c r="C34" s="290" t="s">
        <v>119</v>
      </c>
      <c r="D34" s="290" t="str">
        <f t="shared" si="5"/>
        <v>(    )</v>
      </c>
      <c r="E34" s="290" t="s">
        <v>119</v>
      </c>
      <c r="F34" s="290" t="s">
        <v>119</v>
      </c>
      <c r="G34" s="290"/>
      <c r="H34" s="89"/>
      <c r="I34" s="77"/>
    </row>
    <row r="35" spans="1:9" s="74" customFormat="1" ht="36" customHeight="1">
      <c r="A35" s="288" t="s">
        <v>25</v>
      </c>
      <c r="B35" s="49">
        <v>1042</v>
      </c>
      <c r="C35" s="290" t="s">
        <v>119</v>
      </c>
      <c r="D35" s="290" t="str">
        <f t="shared" si="5"/>
        <v>(    )</v>
      </c>
      <c r="E35" s="290" t="s">
        <v>119</v>
      </c>
      <c r="F35" s="290" t="s">
        <v>119</v>
      </c>
      <c r="G35" s="290"/>
      <c r="H35" s="89"/>
      <c r="I35" s="77"/>
    </row>
    <row r="36" spans="1:9" s="74" customFormat="1" ht="36" customHeight="1">
      <c r="A36" s="288" t="s">
        <v>40</v>
      </c>
      <c r="B36" s="49">
        <v>1043</v>
      </c>
      <c r="C36" s="290">
        <v>-14</v>
      </c>
      <c r="D36" s="290">
        <f t="shared" si="5"/>
        <v>-18</v>
      </c>
      <c r="E36" s="290">
        <v>-15</v>
      </c>
      <c r="F36" s="290">
        <v>-18</v>
      </c>
      <c r="G36" s="290">
        <f t="shared" si="0"/>
        <v>-3</v>
      </c>
      <c r="H36" s="89">
        <f t="shared" si="1"/>
        <v>120</v>
      </c>
      <c r="I36" s="77"/>
    </row>
    <row r="37" spans="1:9" s="74" customFormat="1" ht="36" customHeight="1">
      <c r="A37" s="288" t="s">
        <v>26</v>
      </c>
      <c r="B37" s="49">
        <v>1044</v>
      </c>
      <c r="C37" s="290" t="s">
        <v>119</v>
      </c>
      <c r="D37" s="290">
        <f t="shared" si="5"/>
        <v>-3</v>
      </c>
      <c r="E37" s="290"/>
      <c r="F37" s="290">
        <v>-3</v>
      </c>
      <c r="G37" s="290">
        <f t="shared" si="0"/>
        <v>-3</v>
      </c>
      <c r="H37" s="89"/>
      <c r="I37" s="77"/>
    </row>
    <row r="38" spans="1:9" s="74" customFormat="1" ht="36" customHeight="1">
      <c r="A38" s="288" t="s">
        <v>27</v>
      </c>
      <c r="B38" s="49">
        <v>1045</v>
      </c>
      <c r="C38" s="290" t="s">
        <v>119</v>
      </c>
      <c r="D38" s="290" t="str">
        <f t="shared" si="5"/>
        <v>(    )</v>
      </c>
      <c r="E38" s="290" t="s">
        <v>119</v>
      </c>
      <c r="F38" s="290" t="s">
        <v>119</v>
      </c>
      <c r="G38" s="290"/>
      <c r="H38" s="89"/>
      <c r="I38" s="77"/>
    </row>
    <row r="39" spans="1:9" s="74" customFormat="1" ht="36" customHeight="1">
      <c r="A39" s="288" t="s">
        <v>28</v>
      </c>
      <c r="B39" s="49">
        <v>1046</v>
      </c>
      <c r="C39" s="290" t="s">
        <v>119</v>
      </c>
      <c r="D39" s="290" t="str">
        <f t="shared" si="5"/>
        <v>(    )</v>
      </c>
      <c r="E39" s="290" t="s">
        <v>119</v>
      </c>
      <c r="F39" s="290" t="s">
        <v>119</v>
      </c>
      <c r="G39" s="290"/>
      <c r="H39" s="89"/>
      <c r="I39" s="77"/>
    </row>
    <row r="40" spans="1:9" s="74" customFormat="1" ht="36" customHeight="1">
      <c r="A40" s="288" t="s">
        <v>29</v>
      </c>
      <c r="B40" s="49">
        <v>1047</v>
      </c>
      <c r="C40" s="290">
        <v>-8</v>
      </c>
      <c r="D40" s="290">
        <f t="shared" si="5"/>
        <v>0</v>
      </c>
      <c r="E40" s="290"/>
      <c r="F40" s="290"/>
      <c r="G40" s="290">
        <f t="shared" ref="G40:G42" si="6">F40-E40</f>
        <v>0</v>
      </c>
      <c r="H40" s="89"/>
      <c r="I40" s="77"/>
    </row>
    <row r="41" spans="1:9" s="79" customFormat="1" ht="49.5" customHeight="1">
      <c r="A41" s="288" t="s">
        <v>44</v>
      </c>
      <c r="B41" s="49">
        <v>1048</v>
      </c>
      <c r="C41" s="290">
        <v>-17</v>
      </c>
      <c r="D41" s="290">
        <f t="shared" si="5"/>
        <v>-9</v>
      </c>
      <c r="E41" s="290">
        <v>-34</v>
      </c>
      <c r="F41" s="290">
        <v>-9</v>
      </c>
      <c r="G41" s="290">
        <f t="shared" si="6"/>
        <v>25</v>
      </c>
      <c r="H41" s="89">
        <f t="shared" ref="H41:H42" si="7">(F41/E41)*100</f>
        <v>26.47058823529412</v>
      </c>
      <c r="I41" s="77"/>
    </row>
    <row r="42" spans="1:9" s="74" customFormat="1" ht="36" customHeight="1">
      <c r="A42" s="288" t="s">
        <v>30</v>
      </c>
      <c r="B42" s="49" t="s">
        <v>177</v>
      </c>
      <c r="C42" s="290">
        <v>-17</v>
      </c>
      <c r="D42" s="290">
        <f t="shared" si="5"/>
        <v>-9</v>
      </c>
      <c r="E42" s="290">
        <v>-34</v>
      </c>
      <c r="F42" s="290">
        <v>-9</v>
      </c>
      <c r="G42" s="290">
        <f t="shared" si="6"/>
        <v>25</v>
      </c>
      <c r="H42" s="89">
        <f t="shared" si="7"/>
        <v>26.47058823529412</v>
      </c>
      <c r="I42" s="77"/>
    </row>
    <row r="43" spans="1:9" s="74" customFormat="1" ht="36" customHeight="1">
      <c r="A43" s="288" t="s">
        <v>61</v>
      </c>
      <c r="B43" s="49">
        <v>1049</v>
      </c>
      <c r="C43" s="290">
        <f>'Розшифровка фінрезультати'!C27</f>
        <v>-481</v>
      </c>
      <c r="D43" s="290">
        <f t="shared" si="5"/>
        <v>-803</v>
      </c>
      <c r="E43" s="290">
        <f>'Розшифровка фінрезультати'!D27</f>
        <v>-375</v>
      </c>
      <c r="F43" s="290">
        <f>'Розшифровка фінрезультати'!E27</f>
        <v>-803</v>
      </c>
      <c r="G43" s="290">
        <f t="shared" si="0"/>
        <v>-428</v>
      </c>
      <c r="H43" s="89">
        <f t="shared" si="1"/>
        <v>214.13333333333333</v>
      </c>
      <c r="I43" s="77"/>
    </row>
    <row r="44" spans="1:9" s="74" customFormat="1" ht="44.25" customHeight="1">
      <c r="A44" s="378" t="s">
        <v>87</v>
      </c>
      <c r="B44" s="48">
        <v>1060</v>
      </c>
      <c r="C44" s="281">
        <f>SUM(C45:C51)</f>
        <v>0</v>
      </c>
      <c r="D44" s="290" t="str">
        <f t="shared" si="5"/>
        <v xml:space="preserve"> </v>
      </c>
      <c r="E44" s="281">
        <f>SUM(E45:E51)</f>
        <v>0</v>
      </c>
      <c r="F44" s="281" t="s">
        <v>283</v>
      </c>
      <c r="G44" s="290"/>
      <c r="H44" s="89"/>
      <c r="I44" s="48"/>
    </row>
    <row r="45" spans="1:9" s="74" customFormat="1" ht="36" customHeight="1">
      <c r="A45" s="288" t="s">
        <v>77</v>
      </c>
      <c r="B45" s="49">
        <v>1061</v>
      </c>
      <c r="C45" s="290" t="s">
        <v>119</v>
      </c>
      <c r="D45" s="290" t="str">
        <f t="shared" si="5"/>
        <v>(    )</v>
      </c>
      <c r="E45" s="290" t="s">
        <v>119</v>
      </c>
      <c r="F45" s="290" t="s">
        <v>119</v>
      </c>
      <c r="G45" s="290"/>
      <c r="H45" s="89"/>
      <c r="I45" s="77"/>
    </row>
    <row r="46" spans="1:9" s="74" customFormat="1" ht="36" customHeight="1">
      <c r="A46" s="288" t="s">
        <v>78</v>
      </c>
      <c r="B46" s="49">
        <v>1062</v>
      </c>
      <c r="C46" s="290" t="s">
        <v>119</v>
      </c>
      <c r="D46" s="290" t="str">
        <f t="shared" si="5"/>
        <v>(    )</v>
      </c>
      <c r="E46" s="290" t="s">
        <v>119</v>
      </c>
      <c r="F46" s="290" t="s">
        <v>119</v>
      </c>
      <c r="G46" s="290"/>
      <c r="H46" s="89"/>
      <c r="I46" s="77"/>
    </row>
    <row r="47" spans="1:9" s="74" customFormat="1" ht="36" customHeight="1">
      <c r="A47" s="288" t="s">
        <v>19</v>
      </c>
      <c r="B47" s="49">
        <v>1063</v>
      </c>
      <c r="C47" s="290" t="s">
        <v>119</v>
      </c>
      <c r="D47" s="290" t="str">
        <f t="shared" si="5"/>
        <v>(    )</v>
      </c>
      <c r="E47" s="290" t="s">
        <v>119</v>
      </c>
      <c r="F47" s="290" t="s">
        <v>119</v>
      </c>
      <c r="G47" s="290"/>
      <c r="H47" s="89"/>
      <c r="I47" s="77"/>
    </row>
    <row r="48" spans="1:9" s="74" customFormat="1" ht="36" customHeight="1">
      <c r="A48" s="288" t="s">
        <v>20</v>
      </c>
      <c r="B48" s="49">
        <v>1064</v>
      </c>
      <c r="C48" s="290" t="s">
        <v>119</v>
      </c>
      <c r="D48" s="290" t="str">
        <f t="shared" si="5"/>
        <v>(    )</v>
      </c>
      <c r="E48" s="290" t="s">
        <v>119</v>
      </c>
      <c r="F48" s="290" t="s">
        <v>119</v>
      </c>
      <c r="G48" s="290"/>
      <c r="H48" s="89"/>
      <c r="I48" s="77"/>
    </row>
    <row r="49" spans="1:9" s="74" customFormat="1" ht="36" customHeight="1">
      <c r="A49" s="288" t="s">
        <v>39</v>
      </c>
      <c r="B49" s="49">
        <v>1065</v>
      </c>
      <c r="C49" s="290" t="s">
        <v>119</v>
      </c>
      <c r="D49" s="290" t="str">
        <f t="shared" si="5"/>
        <v>(    )</v>
      </c>
      <c r="E49" s="290" t="s">
        <v>119</v>
      </c>
      <c r="F49" s="290" t="s">
        <v>119</v>
      </c>
      <c r="G49" s="290"/>
      <c r="H49" s="89"/>
      <c r="I49" s="77"/>
    </row>
    <row r="50" spans="1:9" s="74" customFormat="1" ht="36" customHeight="1">
      <c r="A50" s="288" t="s">
        <v>47</v>
      </c>
      <c r="B50" s="49">
        <v>1066</v>
      </c>
      <c r="C50" s="290" t="s">
        <v>119</v>
      </c>
      <c r="D50" s="290" t="str">
        <f t="shared" si="5"/>
        <v>(    )</v>
      </c>
      <c r="E50" s="290" t="s">
        <v>119</v>
      </c>
      <c r="F50" s="290" t="s">
        <v>119</v>
      </c>
      <c r="G50" s="290"/>
      <c r="H50" s="89"/>
      <c r="I50" s="77"/>
    </row>
    <row r="51" spans="1:9" s="74" customFormat="1" ht="36" customHeight="1">
      <c r="A51" s="288" t="s">
        <v>68</v>
      </c>
      <c r="B51" s="49">
        <v>1067</v>
      </c>
      <c r="C51" s="290" t="s">
        <v>119</v>
      </c>
      <c r="D51" s="290" t="str">
        <f t="shared" si="5"/>
        <v>(    )</v>
      </c>
      <c r="E51" s="290" t="s">
        <v>119</v>
      </c>
      <c r="F51" s="290" t="s">
        <v>119</v>
      </c>
      <c r="G51" s="290"/>
      <c r="H51" s="89"/>
      <c r="I51" s="77"/>
    </row>
    <row r="52" spans="1:9" s="74" customFormat="1" ht="44.25" customHeight="1">
      <c r="A52" s="80" t="s">
        <v>125</v>
      </c>
      <c r="B52" s="48">
        <v>1070</v>
      </c>
      <c r="C52" s="281">
        <f>SUM(C53:C55)</f>
        <v>0</v>
      </c>
      <c r="D52" s="281">
        <f>SUM(D53:D55)</f>
        <v>245</v>
      </c>
      <c r="E52" s="281">
        <f>SUM(E53:E55)</f>
        <v>0</v>
      </c>
      <c r="F52" s="281">
        <f>SUM(F53:F55)</f>
        <v>245</v>
      </c>
      <c r="G52" s="281">
        <f t="shared" si="0"/>
        <v>245</v>
      </c>
      <c r="H52" s="89"/>
      <c r="I52" s="80"/>
    </row>
    <row r="53" spans="1:9" s="74" customFormat="1" ht="36" customHeight="1">
      <c r="A53" s="288" t="s">
        <v>84</v>
      </c>
      <c r="B53" s="49">
        <v>1071</v>
      </c>
      <c r="C53" s="290">
        <v>0</v>
      </c>
      <c r="D53" s="290">
        <f>F53</f>
        <v>0</v>
      </c>
      <c r="E53" s="290">
        <v>0</v>
      </c>
      <c r="F53" s="290">
        <v>0</v>
      </c>
      <c r="G53" s="290">
        <f t="shared" si="0"/>
        <v>0</v>
      </c>
      <c r="H53" s="89"/>
      <c r="I53" s="77"/>
    </row>
    <row r="54" spans="1:9" s="74" customFormat="1" ht="36" customHeight="1">
      <c r="A54" s="288" t="s">
        <v>132</v>
      </c>
      <c r="B54" s="49">
        <v>1072</v>
      </c>
      <c r="C54" s="290">
        <v>0</v>
      </c>
      <c r="D54" s="290">
        <f t="shared" ref="D54:D55" si="8">F54</f>
        <v>0</v>
      </c>
      <c r="E54" s="290">
        <v>0</v>
      </c>
      <c r="F54" s="290">
        <v>0</v>
      </c>
      <c r="G54" s="290">
        <f t="shared" si="0"/>
        <v>0</v>
      </c>
      <c r="H54" s="89"/>
      <c r="I54" s="77"/>
    </row>
    <row r="55" spans="1:9" s="74" customFormat="1" ht="36" customHeight="1">
      <c r="A55" s="288" t="s">
        <v>415</v>
      </c>
      <c r="B55" s="49">
        <v>1073</v>
      </c>
      <c r="C55" s="290"/>
      <c r="D55" s="290">
        <f t="shared" si="8"/>
        <v>245</v>
      </c>
      <c r="E55" s="290"/>
      <c r="F55" s="290">
        <v>245</v>
      </c>
      <c r="G55" s="290">
        <f t="shared" si="0"/>
        <v>245</v>
      </c>
      <c r="H55" s="89"/>
      <c r="I55" s="77"/>
    </row>
    <row r="56" spans="1:9" s="74" customFormat="1" ht="44.25" customHeight="1">
      <c r="A56" s="80" t="s">
        <v>48</v>
      </c>
      <c r="B56" s="48">
        <v>1080</v>
      </c>
      <c r="C56" s="281">
        <f>SUM(C57:C62)</f>
        <v>-9</v>
      </c>
      <c r="D56" s="281">
        <f>SUM(D57:D62)</f>
        <v>-9</v>
      </c>
      <c r="E56" s="281">
        <f>SUM(E57:E62)</f>
        <v>-9</v>
      </c>
      <c r="F56" s="281">
        <f>SUM(F57:F62)</f>
        <v>-9</v>
      </c>
      <c r="G56" s="281">
        <f t="shared" ref="G56:G62" si="9">F56-E56</f>
        <v>0</v>
      </c>
      <c r="H56" s="88">
        <f t="shared" ref="H56:H62" si="10">(F56/E56)*100</f>
        <v>100</v>
      </c>
      <c r="I56" s="80"/>
    </row>
    <row r="57" spans="1:9" s="74" customFormat="1" ht="36" customHeight="1">
      <c r="A57" s="288" t="s">
        <v>84</v>
      </c>
      <c r="B57" s="49">
        <v>1081</v>
      </c>
      <c r="C57" s="290">
        <v>0</v>
      </c>
      <c r="D57" s="290">
        <f>F57</f>
        <v>0</v>
      </c>
      <c r="E57" s="290">
        <v>0</v>
      </c>
      <c r="F57" s="290">
        <v>0</v>
      </c>
      <c r="G57" s="281"/>
      <c r="H57" s="88"/>
      <c r="I57" s="77"/>
    </row>
    <row r="58" spans="1:9" s="74" customFormat="1" ht="36" customHeight="1">
      <c r="A58" s="288" t="s">
        <v>150</v>
      </c>
      <c r="B58" s="49">
        <v>1082</v>
      </c>
      <c r="C58" s="290">
        <v>0</v>
      </c>
      <c r="D58" s="290">
        <f t="shared" ref="D58:D62" si="11">F58</f>
        <v>0</v>
      </c>
      <c r="E58" s="290">
        <v>0</v>
      </c>
      <c r="F58" s="290">
        <v>0</v>
      </c>
      <c r="G58" s="281"/>
      <c r="H58" s="88"/>
      <c r="I58" s="77"/>
    </row>
    <row r="59" spans="1:9" s="74" customFormat="1" ht="36" customHeight="1">
      <c r="A59" s="288" t="s">
        <v>43</v>
      </c>
      <c r="B59" s="49">
        <v>1083</v>
      </c>
      <c r="C59" s="290" t="s">
        <v>119</v>
      </c>
      <c r="D59" s="290" t="str">
        <f t="shared" si="11"/>
        <v>(    )</v>
      </c>
      <c r="E59" s="290" t="s">
        <v>283</v>
      </c>
      <c r="F59" s="290" t="s">
        <v>119</v>
      </c>
      <c r="G59" s="281"/>
      <c r="H59" s="88"/>
      <c r="I59" s="77"/>
    </row>
    <row r="60" spans="1:9" s="74" customFormat="1" ht="36" customHeight="1">
      <c r="A60" s="288" t="s">
        <v>31</v>
      </c>
      <c r="B60" s="49">
        <v>1084</v>
      </c>
      <c r="C60" s="290" t="s">
        <v>119</v>
      </c>
      <c r="D60" s="290" t="str">
        <f t="shared" si="11"/>
        <v>(    )</v>
      </c>
      <c r="E60" s="290" t="s">
        <v>283</v>
      </c>
      <c r="F60" s="290" t="s">
        <v>119</v>
      </c>
      <c r="G60" s="281"/>
      <c r="H60" s="88"/>
      <c r="I60" s="77"/>
    </row>
    <row r="61" spans="1:9" s="74" customFormat="1" ht="36" customHeight="1">
      <c r="A61" s="288" t="s">
        <v>38</v>
      </c>
      <c r="B61" s="49">
        <v>1085</v>
      </c>
      <c r="C61" s="290" t="s">
        <v>119</v>
      </c>
      <c r="D61" s="290" t="str">
        <f t="shared" si="11"/>
        <v>(    )</v>
      </c>
      <c r="E61" s="290" t="s">
        <v>119</v>
      </c>
      <c r="F61" s="290" t="s">
        <v>119</v>
      </c>
      <c r="G61" s="281"/>
      <c r="H61" s="88"/>
      <c r="I61" s="77"/>
    </row>
    <row r="62" spans="1:9" s="74" customFormat="1" ht="36" customHeight="1">
      <c r="A62" s="288" t="s">
        <v>94</v>
      </c>
      <c r="B62" s="49">
        <v>1086</v>
      </c>
      <c r="C62" s="290">
        <f>'Розшифровка фінрезультати'!C45</f>
        <v>-9</v>
      </c>
      <c r="D62" s="290">
        <f t="shared" si="11"/>
        <v>-9</v>
      </c>
      <c r="E62" s="290">
        <f>'Розшифровка фінрезультати'!D45</f>
        <v>-9</v>
      </c>
      <c r="F62" s="290">
        <f>'Розшифровка фінрезультати'!E45</f>
        <v>-9</v>
      </c>
      <c r="G62" s="290">
        <f t="shared" si="9"/>
        <v>0</v>
      </c>
      <c r="H62" s="89">
        <f t="shared" si="10"/>
        <v>100</v>
      </c>
      <c r="I62" s="77"/>
    </row>
    <row r="63" spans="1:9" s="74" customFormat="1" ht="44.25" customHeight="1">
      <c r="A63" s="80" t="s">
        <v>3</v>
      </c>
      <c r="B63" s="48">
        <v>1100</v>
      </c>
      <c r="C63" s="177">
        <f>SUM(C22,C23,C44,C52,C56)</f>
        <v>3779</v>
      </c>
      <c r="D63" s="177">
        <f>SUM(D22,D23,D44,D52,D56)</f>
        <v>3329</v>
      </c>
      <c r="E63" s="177">
        <f>SUM(E22,E23,E44,E52,E56)</f>
        <v>1788</v>
      </c>
      <c r="F63" s="177">
        <f>SUM(F22,F23,F44,F52,F56)</f>
        <v>3329</v>
      </c>
      <c r="G63" s="281">
        <f t="shared" si="0"/>
        <v>1541</v>
      </c>
      <c r="H63" s="88">
        <f t="shared" si="1"/>
        <v>186.18568232662193</v>
      </c>
      <c r="I63" s="80"/>
    </row>
    <row r="64" spans="1:9" s="74" customFormat="1" ht="36" customHeight="1">
      <c r="A64" s="288" t="s">
        <v>59</v>
      </c>
      <c r="B64" s="49">
        <v>1110</v>
      </c>
      <c r="C64" s="290"/>
      <c r="D64" s="290"/>
      <c r="E64" s="290"/>
      <c r="F64" s="290"/>
      <c r="G64" s="290"/>
      <c r="H64" s="89"/>
      <c r="I64" s="77"/>
    </row>
    <row r="65" spans="1:9" s="74" customFormat="1" ht="36" customHeight="1">
      <c r="A65" s="288" t="s">
        <v>62</v>
      </c>
      <c r="B65" s="49">
        <v>1120</v>
      </c>
      <c r="C65" s="290" t="s">
        <v>119</v>
      </c>
      <c r="D65" s="290" t="s">
        <v>119</v>
      </c>
      <c r="E65" s="290" t="s">
        <v>119</v>
      </c>
      <c r="F65" s="290" t="s">
        <v>119</v>
      </c>
      <c r="G65" s="290"/>
      <c r="H65" s="89"/>
      <c r="I65" s="77"/>
    </row>
    <row r="66" spans="1:9" s="74" customFormat="1" ht="44.25" customHeight="1">
      <c r="A66" s="80" t="s">
        <v>60</v>
      </c>
      <c r="B66" s="48">
        <v>1130</v>
      </c>
      <c r="C66" s="177"/>
      <c r="D66" s="177"/>
      <c r="E66" s="177"/>
      <c r="F66" s="177"/>
      <c r="G66" s="290"/>
      <c r="H66" s="89"/>
      <c r="I66" s="80"/>
    </row>
    <row r="67" spans="1:9" s="74" customFormat="1" ht="44.25" customHeight="1">
      <c r="A67" s="80" t="s">
        <v>297</v>
      </c>
      <c r="B67" s="48">
        <v>1140</v>
      </c>
      <c r="C67" s="281">
        <v>-118</v>
      </c>
      <c r="D67" s="281">
        <f>F67</f>
        <v>-178</v>
      </c>
      <c r="E67" s="281">
        <v>-182</v>
      </c>
      <c r="F67" s="281">
        <v>-178</v>
      </c>
      <c r="G67" s="281">
        <f t="shared" si="0"/>
        <v>4</v>
      </c>
      <c r="H67" s="88">
        <f t="shared" si="1"/>
        <v>97.802197802197796</v>
      </c>
      <c r="I67" s="80"/>
    </row>
    <row r="68" spans="1:9" s="74" customFormat="1" ht="44.25" customHeight="1">
      <c r="A68" s="80" t="s">
        <v>126</v>
      </c>
      <c r="B68" s="48">
        <v>1150</v>
      </c>
      <c r="C68" s="177">
        <f>SUM(C69:C70)</f>
        <v>395</v>
      </c>
      <c r="D68" s="177">
        <f>SUM(D69:D70)</f>
        <v>135</v>
      </c>
      <c r="E68" s="177">
        <f>SUM(E69:E70)</f>
        <v>135</v>
      </c>
      <c r="F68" s="177">
        <f>SUM(F69:F70)</f>
        <v>135</v>
      </c>
      <c r="G68" s="281">
        <f t="shared" si="0"/>
        <v>0</v>
      </c>
      <c r="H68" s="88">
        <f t="shared" si="1"/>
        <v>100</v>
      </c>
      <c r="I68" s="80"/>
    </row>
    <row r="69" spans="1:9" s="74" customFormat="1" ht="36" customHeight="1">
      <c r="A69" s="288" t="s">
        <v>84</v>
      </c>
      <c r="B69" s="49">
        <v>1151</v>
      </c>
      <c r="C69" s="290"/>
      <c r="D69" s="290"/>
      <c r="E69" s="290"/>
      <c r="F69" s="290"/>
      <c r="G69" s="290"/>
      <c r="H69" s="89"/>
      <c r="I69" s="77"/>
    </row>
    <row r="70" spans="1:9" s="74" customFormat="1" ht="44.25" customHeight="1">
      <c r="A70" s="288" t="s">
        <v>327</v>
      </c>
      <c r="B70" s="49">
        <v>1152</v>
      </c>
      <c r="C70" s="290">
        <f>'Розшифровка фінрезультати'!C51</f>
        <v>395</v>
      </c>
      <c r="D70" s="290">
        <f>F70</f>
        <v>135</v>
      </c>
      <c r="E70" s="290">
        <f>'Розшифровка фінрезультати'!D51</f>
        <v>135</v>
      </c>
      <c r="F70" s="290">
        <f>'Розшифровка фінрезультати'!E51</f>
        <v>135</v>
      </c>
      <c r="G70" s="290">
        <f t="shared" si="0"/>
        <v>0</v>
      </c>
      <c r="H70" s="89">
        <f t="shared" si="1"/>
        <v>100</v>
      </c>
      <c r="I70" s="77"/>
    </row>
    <row r="71" spans="1:9" s="74" customFormat="1" ht="38.25" customHeight="1">
      <c r="A71" s="80" t="s">
        <v>127</v>
      </c>
      <c r="B71" s="48">
        <v>1160</v>
      </c>
      <c r="C71" s="177">
        <f>SUM(C72:C73)</f>
        <v>-9</v>
      </c>
      <c r="D71" s="177">
        <f>SUM(D72:D73)</f>
        <v>-10</v>
      </c>
      <c r="E71" s="177">
        <f>SUM(E72:E73)</f>
        <v>-10</v>
      </c>
      <c r="F71" s="177">
        <f>SUM(F72:F73)</f>
        <v>-10</v>
      </c>
      <c r="G71" s="281">
        <f t="shared" ref="G71:G75" si="12">F71-E71</f>
        <v>0</v>
      </c>
      <c r="H71" s="88">
        <f t="shared" si="1"/>
        <v>100</v>
      </c>
      <c r="I71" s="80"/>
    </row>
    <row r="72" spans="1:9" s="74" customFormat="1" ht="37.5" customHeight="1">
      <c r="A72" s="288" t="s">
        <v>84</v>
      </c>
      <c r="B72" s="49">
        <v>1161</v>
      </c>
      <c r="C72" s="290" t="s">
        <v>119</v>
      </c>
      <c r="D72" s="290" t="str">
        <f>F72</f>
        <v>(    )</v>
      </c>
      <c r="E72" s="290" t="s">
        <v>119</v>
      </c>
      <c r="F72" s="290" t="s">
        <v>119</v>
      </c>
      <c r="G72" s="290"/>
      <c r="H72" s="89"/>
      <c r="I72" s="77"/>
    </row>
    <row r="73" spans="1:9" s="74" customFormat="1" ht="39" customHeight="1">
      <c r="A73" s="288" t="s">
        <v>67</v>
      </c>
      <c r="B73" s="49">
        <v>1162</v>
      </c>
      <c r="C73" s="290">
        <f>'Розшифровка фінрезультати'!C55</f>
        <v>-9</v>
      </c>
      <c r="D73" s="290">
        <f>F73</f>
        <v>-10</v>
      </c>
      <c r="E73" s="290">
        <f>'Розшифровка фінрезультати'!D55</f>
        <v>-10</v>
      </c>
      <c r="F73" s="290">
        <f>'Розшифровка фінрезультати'!E55</f>
        <v>-10</v>
      </c>
      <c r="G73" s="290">
        <f t="shared" si="12"/>
        <v>0</v>
      </c>
      <c r="H73" s="89">
        <f t="shared" si="1"/>
        <v>100</v>
      </c>
      <c r="I73" s="77"/>
    </row>
    <row r="74" spans="1:9" s="74" customFormat="1" ht="36" customHeight="1">
      <c r="A74" s="378" t="s">
        <v>53</v>
      </c>
      <c r="B74" s="75">
        <v>1170</v>
      </c>
      <c r="C74" s="281">
        <f>SUM(C63,C64,C65,C66,C67,C68,C71)</f>
        <v>4047</v>
      </c>
      <c r="D74" s="281">
        <f>SUM(D63,D64,D65,D66,D67,D68,D71)</f>
        <v>3276</v>
      </c>
      <c r="E74" s="281">
        <f>SUM(E63,E64,E65,E66,E67,E68,E71)</f>
        <v>1731</v>
      </c>
      <c r="F74" s="281">
        <f>SUM(F63,F64,F65,F66,F67,F68,F71)</f>
        <v>3276</v>
      </c>
      <c r="G74" s="281">
        <f t="shared" si="12"/>
        <v>1545</v>
      </c>
      <c r="H74" s="88">
        <f t="shared" ref="H74:H75" si="13">(F74/E74)*100</f>
        <v>189.25476603119586</v>
      </c>
      <c r="I74" s="76"/>
    </row>
    <row r="75" spans="1:9" s="74" customFormat="1" ht="39" customHeight="1">
      <c r="A75" s="288" t="s">
        <v>120</v>
      </c>
      <c r="B75" s="49">
        <v>1180</v>
      </c>
      <c r="C75" s="290" t="s">
        <v>119</v>
      </c>
      <c r="D75" s="290" t="s">
        <v>119</v>
      </c>
      <c r="E75" s="290">
        <v>-312</v>
      </c>
      <c r="F75" s="290"/>
      <c r="G75" s="290">
        <f t="shared" si="12"/>
        <v>312</v>
      </c>
      <c r="H75" s="89">
        <f t="shared" si="13"/>
        <v>0</v>
      </c>
      <c r="I75" s="77"/>
    </row>
    <row r="76" spans="1:9" s="74" customFormat="1" ht="39" customHeight="1">
      <c r="A76" s="288" t="s">
        <v>121</v>
      </c>
      <c r="B76" s="49">
        <v>1181</v>
      </c>
      <c r="C76" s="290"/>
      <c r="D76" s="290"/>
      <c r="E76" s="290"/>
      <c r="F76" s="290"/>
      <c r="G76" s="290"/>
      <c r="H76" s="89"/>
      <c r="I76" s="77"/>
    </row>
    <row r="77" spans="1:9" s="74" customFormat="1" ht="39" customHeight="1">
      <c r="A77" s="288" t="s">
        <v>122</v>
      </c>
      <c r="B77" s="49">
        <v>1190</v>
      </c>
      <c r="C77" s="290"/>
      <c r="D77" s="290"/>
      <c r="E77" s="290"/>
      <c r="F77" s="290"/>
      <c r="G77" s="290"/>
      <c r="H77" s="89"/>
      <c r="I77" s="77"/>
    </row>
    <row r="78" spans="1:9" s="74" customFormat="1" ht="39" customHeight="1">
      <c r="A78" s="288" t="s">
        <v>123</v>
      </c>
      <c r="B78" s="49">
        <v>1191</v>
      </c>
      <c r="C78" s="290" t="s">
        <v>119</v>
      </c>
      <c r="D78" s="290" t="s">
        <v>119</v>
      </c>
      <c r="E78" s="290" t="s">
        <v>119</v>
      </c>
      <c r="F78" s="290" t="s">
        <v>119</v>
      </c>
      <c r="G78" s="290"/>
      <c r="H78" s="89"/>
      <c r="I78" s="77"/>
    </row>
    <row r="79" spans="1:9" s="74" customFormat="1" ht="38.25" customHeight="1">
      <c r="A79" s="80" t="s">
        <v>131</v>
      </c>
      <c r="B79" s="48">
        <v>1200</v>
      </c>
      <c r="C79" s="177">
        <f>SUM(C74,C75,C76,C77,C78)</f>
        <v>4047</v>
      </c>
      <c r="D79" s="177">
        <f>SUM(D74,D75,D76,D77,D78)</f>
        <v>3276</v>
      </c>
      <c r="E79" s="177">
        <f>SUM(E74,E75,E76,E77,E78)</f>
        <v>1419</v>
      </c>
      <c r="F79" s="177">
        <f>SUM(F74,F75,F76,F77,F78)</f>
        <v>3276</v>
      </c>
      <c r="G79" s="281">
        <f t="shared" ref="G79:G99" si="14">F79-E79</f>
        <v>1857</v>
      </c>
      <c r="H79" s="88">
        <f t="shared" ref="H79:H80" si="15">(F79/E79)*100</f>
        <v>230.86680761099365</v>
      </c>
      <c r="I79" s="80"/>
    </row>
    <row r="80" spans="1:9" s="74" customFormat="1" ht="39" customHeight="1">
      <c r="A80" s="288" t="s">
        <v>11</v>
      </c>
      <c r="B80" s="49">
        <v>1201</v>
      </c>
      <c r="C80" s="290">
        <f>C79</f>
        <v>4047</v>
      </c>
      <c r="D80" s="290">
        <f>F80</f>
        <v>3276</v>
      </c>
      <c r="E80" s="290">
        <v>1419</v>
      </c>
      <c r="F80" s="290">
        <f>F79</f>
        <v>3276</v>
      </c>
      <c r="G80" s="290">
        <f t="shared" si="14"/>
        <v>1857</v>
      </c>
      <c r="H80" s="89">
        <f t="shared" si="15"/>
        <v>230.86680761099365</v>
      </c>
      <c r="I80" s="77"/>
    </row>
    <row r="81" spans="1:9" s="74" customFormat="1" ht="39" customHeight="1">
      <c r="A81" s="288" t="s">
        <v>12</v>
      </c>
      <c r="B81" s="49">
        <v>1202</v>
      </c>
      <c r="C81" s="290"/>
      <c r="D81" s="290">
        <f>F81</f>
        <v>0</v>
      </c>
      <c r="E81" s="290"/>
      <c r="F81" s="290"/>
      <c r="G81" s="290">
        <f t="shared" si="14"/>
        <v>0</v>
      </c>
      <c r="H81" s="89"/>
      <c r="I81" s="77"/>
    </row>
    <row r="82" spans="1:9" s="74" customFormat="1" ht="38.25" customHeight="1">
      <c r="A82" s="80" t="s">
        <v>8</v>
      </c>
      <c r="B82" s="48">
        <v>1210</v>
      </c>
      <c r="C82" s="281">
        <f>SUM(C12,C52,C64,C66,C68,C76,C77)</f>
        <v>34642</v>
      </c>
      <c r="D82" s="281">
        <f>SUM(D12,D52,D64,D66,D68,D76,D77)</f>
        <v>37102</v>
      </c>
      <c r="E82" s="281">
        <f>SUM(E12,E52,E64,E66,E68,E76,E77)</f>
        <v>35405</v>
      </c>
      <c r="F82" s="281">
        <f>SUM(F12,F52,F64,F66,F68,F76,F77)</f>
        <v>37102</v>
      </c>
      <c r="G82" s="281">
        <f t="shared" si="14"/>
        <v>1697</v>
      </c>
      <c r="H82" s="88">
        <f t="shared" ref="H82:H99" si="16">(F82/E82)*100</f>
        <v>104.79310831803417</v>
      </c>
      <c r="I82" s="80"/>
    </row>
    <row r="83" spans="1:9" s="74" customFormat="1" ht="39.75" customHeight="1">
      <c r="A83" s="80" t="s">
        <v>65</v>
      </c>
      <c r="B83" s="48">
        <v>1220</v>
      </c>
      <c r="C83" s="177">
        <f>SUM(C13,C23,C44,C56,C65,C67,C71,C75,C78)</f>
        <v>-30595</v>
      </c>
      <c r="D83" s="177">
        <f>SUM(D13,D23,D44,D56,D65,D67,D71,D75,D78)</f>
        <v>-33826</v>
      </c>
      <c r="E83" s="177">
        <f>SUM(E13,E23,E44,E56,E65,E67,E71,E75,E78)</f>
        <v>-33986</v>
      </c>
      <c r="F83" s="177">
        <f>SUM(F13,F23,F44,F56,F65,F67,F71,F75,F78)</f>
        <v>-33826</v>
      </c>
      <c r="G83" s="281">
        <f t="shared" si="14"/>
        <v>160</v>
      </c>
      <c r="H83" s="88">
        <f t="shared" si="16"/>
        <v>99.529217913258407</v>
      </c>
      <c r="I83" s="80"/>
    </row>
    <row r="84" spans="1:9" s="74" customFormat="1" ht="39" customHeight="1">
      <c r="A84" s="288" t="s">
        <v>95</v>
      </c>
      <c r="B84" s="49">
        <v>1230</v>
      </c>
      <c r="C84" s="290"/>
      <c r="D84" s="290"/>
      <c r="E84" s="290"/>
      <c r="F84" s="290"/>
      <c r="G84" s="290"/>
      <c r="H84" s="89"/>
      <c r="I84" s="77"/>
    </row>
    <row r="85" spans="1:9" s="74" customFormat="1" ht="36.75" customHeight="1">
      <c r="A85" s="80" t="s">
        <v>75</v>
      </c>
      <c r="B85" s="80"/>
      <c r="C85" s="177"/>
      <c r="D85" s="177"/>
      <c r="E85" s="177"/>
      <c r="F85" s="177"/>
      <c r="G85" s="290"/>
      <c r="H85" s="89"/>
      <c r="I85" s="80"/>
    </row>
    <row r="86" spans="1:9" s="74" customFormat="1" ht="39" customHeight="1">
      <c r="A86" s="288" t="s">
        <v>101</v>
      </c>
      <c r="B86" s="49">
        <v>1300</v>
      </c>
      <c r="C86" s="290">
        <f>C63</f>
        <v>3779</v>
      </c>
      <c r="D86" s="290">
        <f>D63</f>
        <v>3329</v>
      </c>
      <c r="E86" s="290">
        <f>E63</f>
        <v>1788</v>
      </c>
      <c r="F86" s="290">
        <f>F63</f>
        <v>3329</v>
      </c>
      <c r="G86" s="290">
        <f t="shared" si="14"/>
        <v>1541</v>
      </c>
      <c r="H86" s="89">
        <f t="shared" si="16"/>
        <v>186.18568232662193</v>
      </c>
      <c r="I86" s="77"/>
    </row>
    <row r="87" spans="1:9" s="74" customFormat="1" ht="39" customHeight="1">
      <c r="A87" s="288" t="s">
        <v>133</v>
      </c>
      <c r="B87" s="49">
        <v>1301</v>
      </c>
      <c r="C87" s="290">
        <f>C97</f>
        <v>1344</v>
      </c>
      <c r="D87" s="290">
        <f>D97</f>
        <v>2404</v>
      </c>
      <c r="E87" s="290">
        <f>E97</f>
        <v>1986</v>
      </c>
      <c r="F87" s="290">
        <f>F97</f>
        <v>2404</v>
      </c>
      <c r="G87" s="290">
        <f t="shared" si="14"/>
        <v>418</v>
      </c>
      <c r="H87" s="89">
        <f t="shared" si="16"/>
        <v>121.04733131923464</v>
      </c>
      <c r="I87" s="77"/>
    </row>
    <row r="88" spans="1:9" s="74" customFormat="1" ht="39" customHeight="1">
      <c r="A88" s="288" t="s">
        <v>134</v>
      </c>
      <c r="B88" s="49">
        <v>1302</v>
      </c>
      <c r="C88" s="290">
        <f>C53</f>
        <v>0</v>
      </c>
      <c r="D88" s="290">
        <f>D53</f>
        <v>0</v>
      </c>
      <c r="E88" s="290">
        <f>E53</f>
        <v>0</v>
      </c>
      <c r="F88" s="290">
        <f>F53</f>
        <v>0</v>
      </c>
      <c r="G88" s="290">
        <f t="shared" si="14"/>
        <v>0</v>
      </c>
      <c r="H88" s="89"/>
      <c r="I88" s="77"/>
    </row>
    <row r="89" spans="1:9" s="74" customFormat="1" ht="39" customHeight="1">
      <c r="A89" s="288" t="s">
        <v>135</v>
      </c>
      <c r="B89" s="49">
        <v>1303</v>
      </c>
      <c r="C89" s="290">
        <f>C57</f>
        <v>0</v>
      </c>
      <c r="D89" s="290">
        <f>D57</f>
        <v>0</v>
      </c>
      <c r="E89" s="290">
        <f>E57</f>
        <v>0</v>
      </c>
      <c r="F89" s="290">
        <f>F57</f>
        <v>0</v>
      </c>
      <c r="G89" s="290">
        <f t="shared" si="14"/>
        <v>0</v>
      </c>
      <c r="H89" s="89"/>
      <c r="I89" s="77"/>
    </row>
    <row r="90" spans="1:9" s="74" customFormat="1" ht="39" customHeight="1">
      <c r="A90" s="288" t="s">
        <v>136</v>
      </c>
      <c r="B90" s="49">
        <v>1304</v>
      </c>
      <c r="C90" s="290">
        <f>C54</f>
        <v>0</v>
      </c>
      <c r="D90" s="290">
        <f>D54</f>
        <v>0</v>
      </c>
      <c r="E90" s="290">
        <f>E54</f>
        <v>0</v>
      </c>
      <c r="F90" s="290">
        <f>F54</f>
        <v>0</v>
      </c>
      <c r="G90" s="290">
        <f t="shared" si="14"/>
        <v>0</v>
      </c>
      <c r="H90" s="89"/>
      <c r="I90" s="77"/>
    </row>
    <row r="91" spans="1:9" s="74" customFormat="1" ht="39" customHeight="1">
      <c r="A91" s="288" t="s">
        <v>137</v>
      </c>
      <c r="B91" s="49">
        <v>1305</v>
      </c>
      <c r="C91" s="290">
        <f>C58</f>
        <v>0</v>
      </c>
      <c r="D91" s="290">
        <f>D58</f>
        <v>0</v>
      </c>
      <c r="E91" s="290">
        <f>E58</f>
        <v>0</v>
      </c>
      <c r="F91" s="290">
        <f>F58</f>
        <v>0</v>
      </c>
      <c r="G91" s="290">
        <f t="shared" si="14"/>
        <v>0</v>
      </c>
      <c r="H91" s="89"/>
      <c r="I91" s="77"/>
    </row>
    <row r="92" spans="1:9" s="74" customFormat="1" ht="27.75" customHeight="1">
      <c r="A92" s="80" t="s">
        <v>72</v>
      </c>
      <c r="B92" s="48">
        <v>1310</v>
      </c>
      <c r="C92" s="177">
        <f>C86+C87-C88-C89-C90-C91</f>
        <v>5123</v>
      </c>
      <c r="D92" s="177">
        <f>D86+D87-D88-D89-D90-D91</f>
        <v>5733</v>
      </c>
      <c r="E92" s="177">
        <f>E86+E87-E88-E89-E90-E91</f>
        <v>3774</v>
      </c>
      <c r="F92" s="177">
        <f>F86+F87-F88-F89-F90-F91</f>
        <v>5733</v>
      </c>
      <c r="G92" s="281">
        <f t="shared" si="14"/>
        <v>1959</v>
      </c>
      <c r="H92" s="88">
        <f t="shared" si="16"/>
        <v>151.90779014308427</v>
      </c>
      <c r="I92" s="80"/>
    </row>
    <row r="93" spans="1:9" s="74" customFormat="1" ht="39" customHeight="1">
      <c r="A93" s="288" t="s">
        <v>88</v>
      </c>
      <c r="B93" s="49"/>
      <c r="C93" s="290"/>
      <c r="D93" s="290"/>
      <c r="E93" s="290">
        <v>0</v>
      </c>
      <c r="F93" s="290"/>
      <c r="G93" s="290"/>
      <c r="H93" s="89"/>
      <c r="I93" s="77"/>
    </row>
    <row r="94" spans="1:9" s="74" customFormat="1" ht="39" customHeight="1">
      <c r="A94" s="288" t="s">
        <v>222</v>
      </c>
      <c r="B94" s="49">
        <v>1400</v>
      </c>
      <c r="C94" s="290">
        <v>12922</v>
      </c>
      <c r="D94" s="290">
        <f>F94</f>
        <v>11481</v>
      </c>
      <c r="E94" s="290">
        <v>12127</v>
      </c>
      <c r="F94" s="290">
        <f>-F14-'Розшифровка фінрезультати'!E36</f>
        <v>11481</v>
      </c>
      <c r="G94" s="290">
        <f t="shared" si="14"/>
        <v>-646</v>
      </c>
      <c r="H94" s="89">
        <f t="shared" si="16"/>
        <v>94.673043621670644</v>
      </c>
      <c r="I94" s="77"/>
    </row>
    <row r="95" spans="1:9" s="74" customFormat="1" ht="39" customHeight="1">
      <c r="A95" s="288" t="s">
        <v>4</v>
      </c>
      <c r="B95" s="49">
        <v>1410</v>
      </c>
      <c r="C95" s="290">
        <v>9244</v>
      </c>
      <c r="D95" s="290">
        <f t="shared" ref="D95:D98" si="17">F95</f>
        <v>11678</v>
      </c>
      <c r="E95" s="290">
        <v>11793</v>
      </c>
      <c r="F95" s="290">
        <f>-F17-F29</f>
        <v>11678</v>
      </c>
      <c r="G95" s="290">
        <f t="shared" si="14"/>
        <v>-115</v>
      </c>
      <c r="H95" s="89">
        <f t="shared" si="16"/>
        <v>99.024845247180522</v>
      </c>
      <c r="I95" s="77"/>
    </row>
    <row r="96" spans="1:9" s="74" customFormat="1" ht="39" customHeight="1">
      <c r="A96" s="288" t="s">
        <v>5</v>
      </c>
      <c r="B96" s="49">
        <v>1420</v>
      </c>
      <c r="C96" s="290">
        <v>1953</v>
      </c>
      <c r="D96" s="290">
        <f t="shared" si="17"/>
        <v>2459</v>
      </c>
      <c r="E96" s="290">
        <v>2594</v>
      </c>
      <c r="F96" s="290">
        <f>-F18-F30</f>
        <v>2459</v>
      </c>
      <c r="G96" s="290">
        <f t="shared" si="14"/>
        <v>-135</v>
      </c>
      <c r="H96" s="89">
        <f t="shared" si="16"/>
        <v>94.795682343870467</v>
      </c>
      <c r="I96" s="77"/>
    </row>
    <row r="97" spans="1:9" s="74" customFormat="1" ht="39" customHeight="1">
      <c r="A97" s="288" t="s">
        <v>6</v>
      </c>
      <c r="B97" s="49">
        <v>1430</v>
      </c>
      <c r="C97" s="290">
        <v>1344</v>
      </c>
      <c r="D97" s="290">
        <f t="shared" si="17"/>
        <v>2404</v>
      </c>
      <c r="E97" s="290">
        <v>1986</v>
      </c>
      <c r="F97" s="290">
        <f>-F20-F31</f>
        <v>2404</v>
      </c>
      <c r="G97" s="290">
        <f t="shared" si="14"/>
        <v>418</v>
      </c>
      <c r="H97" s="89">
        <f t="shared" si="16"/>
        <v>121.04733131923464</v>
      </c>
      <c r="I97" s="77"/>
    </row>
    <row r="98" spans="1:9" s="74" customFormat="1" ht="39" customHeight="1">
      <c r="A98" s="288" t="s">
        <v>14</v>
      </c>
      <c r="B98" s="49">
        <v>1440</v>
      </c>
      <c r="C98" s="290">
        <v>4986</v>
      </c>
      <c r="D98" s="290">
        <f t="shared" si="17"/>
        <v>5602</v>
      </c>
      <c r="E98" s="290">
        <v>4979</v>
      </c>
      <c r="F98" s="290">
        <f>-F16-F19-F400-F21-F28-F36-F37-F40-F41-F43+'Розшифровка фінрезультати'!E9+'Розшифровка фінрезультати'!E36-'Розшифровка фінрезультати'!D45</f>
        <v>5602</v>
      </c>
      <c r="G98" s="290">
        <f t="shared" si="14"/>
        <v>623</v>
      </c>
      <c r="H98" s="89">
        <f t="shared" si="16"/>
        <v>112.51255272143001</v>
      </c>
      <c r="I98" s="77"/>
    </row>
    <row r="99" spans="1:9" s="74" customFormat="1" ht="39" customHeight="1">
      <c r="A99" s="378" t="s">
        <v>34</v>
      </c>
      <c r="B99" s="75">
        <v>1450</v>
      </c>
      <c r="C99" s="281">
        <f>SUM(C94,C95:C98)</f>
        <v>30449</v>
      </c>
      <c r="D99" s="281">
        <f>SUM(D94,D95:D98)</f>
        <v>33624</v>
      </c>
      <c r="E99" s="281">
        <f>SUM(E94,E95:E98)</f>
        <v>33479</v>
      </c>
      <c r="F99" s="281">
        <f>SUM(F94,F95:F98)</f>
        <v>33624</v>
      </c>
      <c r="G99" s="281">
        <f t="shared" si="14"/>
        <v>145</v>
      </c>
      <c r="H99" s="88">
        <f t="shared" si="16"/>
        <v>100.43310732100721</v>
      </c>
      <c r="I99" s="76"/>
    </row>
    <row r="100" spans="1:9" s="74" customFormat="1" ht="20.399999999999999">
      <c r="A100" s="81"/>
      <c r="B100" s="82"/>
      <c r="C100" s="82"/>
      <c r="D100" s="82"/>
      <c r="E100" s="82"/>
      <c r="F100" s="82"/>
      <c r="G100" s="82"/>
      <c r="H100" s="82"/>
      <c r="I100" s="82"/>
    </row>
    <row r="101" spans="1:9" s="207" customFormat="1" ht="87" customHeight="1">
      <c r="A101" s="204" t="s">
        <v>292</v>
      </c>
      <c r="B101" s="205"/>
      <c r="C101" s="435" t="s">
        <v>321</v>
      </c>
      <c r="D101" s="435"/>
      <c r="E101" s="406"/>
      <c r="F101" s="436" t="s">
        <v>376</v>
      </c>
      <c r="G101" s="436"/>
      <c r="H101" s="436"/>
      <c r="I101" s="206"/>
    </row>
    <row r="102" spans="1:9" s="211" customFormat="1">
      <c r="A102" s="208" t="s">
        <v>178</v>
      </c>
      <c r="B102" s="209"/>
      <c r="C102" s="433" t="s">
        <v>114</v>
      </c>
      <c r="D102" s="433"/>
      <c r="E102" s="209"/>
      <c r="F102" s="434" t="s">
        <v>55</v>
      </c>
      <c r="G102" s="434"/>
      <c r="H102" s="434"/>
      <c r="I102" s="210"/>
    </row>
    <row r="103" spans="1:9">
      <c r="A103" s="85"/>
      <c r="B103" s="83"/>
      <c r="C103" s="83"/>
      <c r="E103" s="83"/>
      <c r="F103" s="83"/>
      <c r="G103" s="83"/>
      <c r="H103" s="83"/>
      <c r="I103" s="83"/>
    </row>
    <row r="104" spans="1:9">
      <c r="A104" s="85"/>
      <c r="B104" s="83"/>
      <c r="C104" s="83"/>
      <c r="F104" s="83"/>
      <c r="G104" s="83"/>
      <c r="H104" s="83"/>
      <c r="I104" s="83"/>
    </row>
    <row r="105" spans="1:9">
      <c r="A105" s="85"/>
      <c r="B105" s="83"/>
      <c r="C105" s="83"/>
      <c r="F105" s="83"/>
      <c r="G105" s="83"/>
      <c r="H105" s="83"/>
      <c r="I105" s="83"/>
    </row>
    <row r="106" spans="1:9">
      <c r="A106" s="85"/>
      <c r="B106" s="83"/>
      <c r="C106" s="83"/>
      <c r="F106" s="83"/>
      <c r="G106" s="83"/>
      <c r="H106" s="83"/>
      <c r="I106" s="83"/>
    </row>
    <row r="107" spans="1:9">
      <c r="A107" s="85"/>
      <c r="B107" s="83"/>
      <c r="C107" s="83"/>
      <c r="F107" s="83"/>
      <c r="G107" s="83"/>
      <c r="H107" s="83"/>
      <c r="I107" s="83"/>
    </row>
    <row r="108" spans="1:9">
      <c r="A108" s="85"/>
      <c r="B108" s="83"/>
      <c r="C108" s="83"/>
      <c r="F108" s="83"/>
      <c r="G108" s="83"/>
      <c r="H108" s="83"/>
      <c r="I108" s="83"/>
    </row>
    <row r="109" spans="1:9">
      <c r="A109" s="85"/>
      <c r="B109" s="83"/>
      <c r="C109" s="83"/>
      <c r="F109" s="83"/>
      <c r="G109" s="83"/>
      <c r="H109" s="83"/>
      <c r="I109" s="83"/>
    </row>
    <row r="110" spans="1:9">
      <c r="A110" s="86"/>
    </row>
    <row r="111" spans="1:9">
      <c r="A111" s="86"/>
    </row>
    <row r="112" spans="1:9">
      <c r="A112" s="86"/>
    </row>
    <row r="113" spans="1:1">
      <c r="A113" s="86"/>
    </row>
    <row r="114" spans="1:1">
      <c r="A114" s="86"/>
    </row>
    <row r="115" spans="1:1">
      <c r="A115" s="86"/>
    </row>
    <row r="116" spans="1:1">
      <c r="A116" s="86"/>
    </row>
    <row r="117" spans="1:1">
      <c r="A117" s="86"/>
    </row>
    <row r="118" spans="1:1">
      <c r="A118" s="86"/>
    </row>
    <row r="119" spans="1:1">
      <c r="A119" s="86"/>
    </row>
    <row r="120" spans="1:1">
      <c r="A120" s="86"/>
    </row>
    <row r="121" spans="1:1">
      <c r="A121" s="86"/>
    </row>
    <row r="122" spans="1:1">
      <c r="A122" s="86"/>
    </row>
    <row r="123" spans="1:1">
      <c r="A123" s="86"/>
    </row>
    <row r="124" spans="1:1">
      <c r="A124" s="86"/>
    </row>
    <row r="125" spans="1:1">
      <c r="A125" s="86"/>
    </row>
    <row r="126" spans="1:1">
      <c r="A126" s="86"/>
    </row>
    <row r="127" spans="1:1">
      <c r="A127" s="86"/>
    </row>
    <row r="128" spans="1:1">
      <c r="A128" s="86"/>
    </row>
    <row r="129" spans="1:1">
      <c r="A129" s="86"/>
    </row>
    <row r="130" spans="1:1">
      <c r="A130" s="86"/>
    </row>
    <row r="131" spans="1:1">
      <c r="A131" s="86"/>
    </row>
    <row r="132" spans="1:1">
      <c r="A132" s="86"/>
    </row>
    <row r="133" spans="1:1">
      <c r="A133" s="86"/>
    </row>
    <row r="134" spans="1:1">
      <c r="A134" s="86"/>
    </row>
    <row r="135" spans="1:1">
      <c r="A135" s="86"/>
    </row>
    <row r="136" spans="1:1">
      <c r="A136" s="86"/>
    </row>
    <row r="137" spans="1:1">
      <c r="A137" s="86"/>
    </row>
    <row r="138" spans="1:1">
      <c r="A138" s="86"/>
    </row>
    <row r="139" spans="1:1">
      <c r="A139" s="86"/>
    </row>
    <row r="140" spans="1:1">
      <c r="A140" s="86"/>
    </row>
    <row r="141" spans="1:1">
      <c r="A141" s="86"/>
    </row>
    <row r="142" spans="1:1">
      <c r="A142" s="86"/>
    </row>
    <row r="143" spans="1:1">
      <c r="A143" s="86"/>
    </row>
    <row r="144" spans="1:1">
      <c r="A144" s="86"/>
    </row>
    <row r="145" spans="1:1">
      <c r="A145" s="86"/>
    </row>
    <row r="146" spans="1:1">
      <c r="A146" s="86"/>
    </row>
    <row r="147" spans="1:1">
      <c r="A147" s="86"/>
    </row>
    <row r="148" spans="1:1">
      <c r="A148" s="86"/>
    </row>
    <row r="149" spans="1:1">
      <c r="A149" s="86"/>
    </row>
    <row r="150" spans="1:1">
      <c r="A150" s="86"/>
    </row>
    <row r="151" spans="1:1">
      <c r="A151" s="86"/>
    </row>
    <row r="152" spans="1:1">
      <c r="A152" s="86"/>
    </row>
    <row r="153" spans="1:1">
      <c r="A153" s="86"/>
    </row>
    <row r="154" spans="1:1">
      <c r="A154" s="86"/>
    </row>
    <row r="155" spans="1:1">
      <c r="A155" s="86"/>
    </row>
    <row r="156" spans="1:1">
      <c r="A156" s="86"/>
    </row>
    <row r="157" spans="1:1">
      <c r="A157" s="86"/>
    </row>
    <row r="158" spans="1:1">
      <c r="A158" s="86"/>
    </row>
    <row r="159" spans="1:1">
      <c r="A159" s="86"/>
    </row>
    <row r="160" spans="1:1">
      <c r="A160" s="86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  <row r="285" spans="1:1">
      <c r="A285" s="87"/>
    </row>
    <row r="286" spans="1:1">
      <c r="A286" s="87"/>
    </row>
    <row r="287" spans="1:1">
      <c r="A287" s="87"/>
    </row>
    <row r="288" spans="1:1">
      <c r="A288" s="87"/>
    </row>
    <row r="289" spans="1:1">
      <c r="A289" s="87"/>
    </row>
    <row r="290" spans="1:1">
      <c r="A290" s="87"/>
    </row>
    <row r="291" spans="1:1">
      <c r="A291" s="87"/>
    </row>
    <row r="292" spans="1:1">
      <c r="A292" s="87"/>
    </row>
    <row r="293" spans="1:1">
      <c r="A293" s="87"/>
    </row>
    <row r="294" spans="1:1">
      <c r="A294" s="87"/>
    </row>
    <row r="295" spans="1:1">
      <c r="A295" s="87"/>
    </row>
    <row r="296" spans="1:1">
      <c r="A296" s="87"/>
    </row>
    <row r="297" spans="1:1">
      <c r="A297" s="87"/>
    </row>
    <row r="298" spans="1:1">
      <c r="A298" s="87"/>
    </row>
    <row r="299" spans="1:1">
      <c r="A299" s="87"/>
    </row>
    <row r="300" spans="1:1">
      <c r="A300" s="87"/>
    </row>
    <row r="301" spans="1:1">
      <c r="A301" s="87"/>
    </row>
    <row r="302" spans="1:1">
      <c r="A302" s="87"/>
    </row>
    <row r="303" spans="1:1">
      <c r="A303" s="87"/>
    </row>
    <row r="304" spans="1:1">
      <c r="A304" s="87"/>
    </row>
    <row r="305" spans="1:1">
      <c r="A305" s="87"/>
    </row>
    <row r="306" spans="1:1">
      <c r="A306" s="87"/>
    </row>
    <row r="307" spans="1:1">
      <c r="A307" s="87"/>
    </row>
    <row r="308" spans="1:1">
      <c r="A308" s="87"/>
    </row>
    <row r="309" spans="1:1">
      <c r="A309" s="87"/>
    </row>
    <row r="310" spans="1:1">
      <c r="A310" s="87"/>
    </row>
    <row r="311" spans="1:1">
      <c r="A311" s="87"/>
    </row>
    <row r="312" spans="1:1">
      <c r="A312" s="87"/>
    </row>
    <row r="313" spans="1:1">
      <c r="A313" s="87"/>
    </row>
    <row r="314" spans="1:1">
      <c r="A314" s="87"/>
    </row>
    <row r="315" spans="1:1">
      <c r="A315" s="87"/>
    </row>
    <row r="316" spans="1:1">
      <c r="A316" s="87"/>
    </row>
    <row r="317" spans="1:1">
      <c r="A317" s="87"/>
    </row>
    <row r="318" spans="1:1">
      <c r="A318" s="87"/>
    </row>
    <row r="319" spans="1:1">
      <c r="A319" s="87"/>
    </row>
    <row r="320" spans="1:1">
      <c r="A320" s="87"/>
    </row>
    <row r="321" spans="1:1">
      <c r="A321" s="87"/>
    </row>
    <row r="322" spans="1:1">
      <c r="A322" s="87"/>
    </row>
    <row r="323" spans="1:1">
      <c r="A323" s="87"/>
    </row>
    <row r="324" spans="1:1">
      <c r="A324" s="87"/>
    </row>
    <row r="325" spans="1:1">
      <c r="A325" s="87"/>
    </row>
    <row r="326" spans="1:1">
      <c r="A326" s="87"/>
    </row>
    <row r="327" spans="1:1">
      <c r="A327" s="87"/>
    </row>
  </sheetData>
  <sheetProtection algorithmName="SHA-512" hashValue="hyFR0K1z/9ir6BBsqH8RhjMY1XPV4ySF78dhFgyzFbKYTQgFRE1fD72ckX/xITxO0x3qQIUVK+e0DM+nfxvX/A==" saltValue="XZj9NEAU/2x0N9A/qWG3MA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zoomScale="80" zoomScaleNormal="100" zoomScaleSheetLayoutView="80" workbookViewId="0">
      <selection activeCell="F14" sqref="F14:H14"/>
    </sheetView>
  </sheetViews>
  <sheetFormatPr defaultColWidth="9.109375" defaultRowHeight="18"/>
  <cols>
    <col min="1" max="1" width="60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476" t="s">
        <v>207</v>
      </c>
      <c r="B2" s="476"/>
      <c r="C2" s="476"/>
      <c r="D2" s="476"/>
      <c r="E2" s="476"/>
      <c r="F2" s="476"/>
      <c r="G2" s="476"/>
    </row>
    <row r="3" spans="1:8" ht="28.5" customHeight="1">
      <c r="A3" s="72"/>
      <c r="B3" s="73"/>
      <c r="C3" s="73"/>
      <c r="D3" s="72"/>
      <c r="E3" s="72"/>
      <c r="F3" s="72"/>
      <c r="G3" s="73"/>
    </row>
    <row r="4" spans="1:8" ht="60" customHeight="1">
      <c r="A4" s="144" t="s">
        <v>102</v>
      </c>
      <c r="B4" s="145" t="s">
        <v>7</v>
      </c>
      <c r="C4" s="410" t="s">
        <v>385</v>
      </c>
      <c r="D4" s="410" t="s">
        <v>386</v>
      </c>
      <c r="E4" s="410" t="s">
        <v>378</v>
      </c>
      <c r="F4" s="145" t="s">
        <v>191</v>
      </c>
      <c r="G4" s="146" t="s">
        <v>190</v>
      </c>
    </row>
    <row r="5" spans="1:8" ht="23.25" customHeight="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8">
        <v>7</v>
      </c>
    </row>
    <row r="6" spans="1:8" ht="44.25" customHeight="1">
      <c r="A6" s="149" t="s">
        <v>192</v>
      </c>
      <c r="B6" s="148">
        <v>6000</v>
      </c>
      <c r="C6" s="148"/>
      <c r="D6" s="150">
        <f>D7+D10</f>
        <v>0</v>
      </c>
      <c r="E6" s="150">
        <f>E7+E10</f>
        <v>0</v>
      </c>
      <c r="F6" s="150">
        <f>E6-D6</f>
        <v>0</v>
      </c>
      <c r="G6" s="150"/>
    </row>
    <row r="7" spans="1:8" ht="31.5" customHeight="1">
      <c r="A7" s="151" t="s">
        <v>193</v>
      </c>
      <c r="B7" s="152">
        <v>6010</v>
      </c>
      <c r="C7" s="152"/>
      <c r="D7" s="153"/>
      <c r="E7" s="153"/>
      <c r="F7" s="150">
        <f t="shared" ref="F7:F12" si="0">E7-D7</f>
        <v>0</v>
      </c>
      <c r="G7" s="150"/>
    </row>
    <row r="8" spans="1:8" ht="21.75" customHeight="1">
      <c r="A8" s="151"/>
      <c r="B8" s="152"/>
      <c r="C8" s="152"/>
      <c r="D8" s="153"/>
      <c r="E8" s="153"/>
      <c r="F8" s="150">
        <f t="shared" si="0"/>
        <v>0</v>
      </c>
      <c r="G8" s="150"/>
    </row>
    <row r="9" spans="1:8" ht="23.25" customHeight="1">
      <c r="A9" s="154"/>
      <c r="B9" s="148"/>
      <c r="C9" s="148"/>
      <c r="D9" s="150"/>
      <c r="E9" s="150"/>
      <c r="F9" s="150">
        <f t="shared" si="0"/>
        <v>0</v>
      </c>
      <c r="G9" s="150"/>
    </row>
    <row r="10" spans="1:8" s="74" customFormat="1" ht="26.25" customHeight="1">
      <c r="A10" s="155" t="s">
        <v>194</v>
      </c>
      <c r="B10" s="156">
        <v>6020</v>
      </c>
      <c r="C10" s="156"/>
      <c r="D10" s="153"/>
      <c r="E10" s="153"/>
      <c r="F10" s="150">
        <f t="shared" si="0"/>
        <v>0</v>
      </c>
      <c r="G10" s="150"/>
    </row>
    <row r="11" spans="1:8" ht="23.25" customHeight="1">
      <c r="A11" s="154"/>
      <c r="B11" s="148"/>
      <c r="C11" s="148"/>
      <c r="D11" s="150"/>
      <c r="E11" s="150"/>
      <c r="F11" s="150">
        <f t="shared" si="0"/>
        <v>0</v>
      </c>
      <c r="G11" s="150"/>
    </row>
    <row r="12" spans="1:8" ht="24" customHeight="1">
      <c r="A12" s="154"/>
      <c r="B12" s="148"/>
      <c r="C12" s="148"/>
      <c r="D12" s="150"/>
      <c r="E12" s="150"/>
      <c r="F12" s="150">
        <f t="shared" si="0"/>
        <v>0</v>
      </c>
      <c r="G12" s="150"/>
    </row>
    <row r="13" spans="1:8">
      <c r="A13" s="125"/>
      <c r="B13" s="126"/>
      <c r="C13" s="126"/>
      <c r="D13" s="127"/>
      <c r="E13" s="128"/>
      <c r="F13" s="128"/>
      <c r="G13" s="128"/>
    </row>
    <row r="14" spans="1:8" ht="26.25" customHeight="1">
      <c r="A14" s="107" t="s">
        <v>176</v>
      </c>
      <c r="B14" s="108"/>
      <c r="C14" s="108"/>
      <c r="D14" s="157" t="s">
        <v>57</v>
      </c>
      <c r="E14" s="129"/>
      <c r="F14" s="657" t="s">
        <v>376</v>
      </c>
      <c r="G14" s="657"/>
      <c r="H14" s="657"/>
    </row>
    <row r="15" spans="1:8">
      <c r="A15" s="83" t="s">
        <v>178</v>
      </c>
      <c r="B15" s="84"/>
      <c r="C15" s="84"/>
      <c r="D15" s="83" t="s">
        <v>183</v>
      </c>
      <c r="E15" s="83"/>
      <c r="F15" s="656" t="s">
        <v>115</v>
      </c>
      <c r="G15" s="656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B46" s="126"/>
      <c r="C46" s="126"/>
      <c r="D46" s="127"/>
      <c r="E46" s="128"/>
      <c r="F46" s="128"/>
      <c r="G46" s="128"/>
    </row>
    <row r="47" spans="1:7">
      <c r="A47" s="125"/>
      <c r="D47" s="130"/>
      <c r="E47" s="131"/>
      <c r="F47" s="131"/>
      <c r="G47" s="131"/>
    </row>
    <row r="48" spans="1:7">
      <c r="A48" s="86"/>
      <c r="D48" s="130"/>
      <c r="E48" s="131"/>
      <c r="F48" s="131"/>
      <c r="G48" s="131"/>
    </row>
    <row r="49" spans="1:7">
      <c r="A49" s="86"/>
      <c r="D49" s="130"/>
      <c r="E49" s="131"/>
      <c r="F49" s="131"/>
      <c r="G49" s="131"/>
    </row>
    <row r="50" spans="1:7">
      <c r="A50" s="86"/>
      <c r="D50" s="130"/>
      <c r="E50" s="131"/>
      <c r="F50" s="131"/>
      <c r="G50" s="131"/>
    </row>
    <row r="51" spans="1:7">
      <c r="A51" s="86"/>
      <c r="D51" s="130"/>
      <c r="E51" s="131"/>
      <c r="F51" s="131"/>
      <c r="G51" s="131"/>
    </row>
    <row r="52" spans="1:7">
      <c r="A52" s="86"/>
      <c r="D52" s="130"/>
      <c r="E52" s="131"/>
      <c r="F52" s="131"/>
      <c r="G52" s="131"/>
    </row>
    <row r="53" spans="1:7">
      <c r="A53" s="86"/>
      <c r="D53" s="130"/>
      <c r="E53" s="131"/>
      <c r="F53" s="131"/>
      <c r="G53" s="131"/>
    </row>
    <row r="54" spans="1:7">
      <c r="A54" s="86"/>
      <c r="D54" s="130"/>
      <c r="E54" s="131"/>
      <c r="F54" s="131"/>
      <c r="G54" s="131"/>
    </row>
    <row r="55" spans="1:7">
      <c r="A55" s="86"/>
      <c r="D55" s="130"/>
      <c r="E55" s="131"/>
      <c r="F55" s="131"/>
      <c r="G55" s="131"/>
    </row>
    <row r="56" spans="1:7">
      <c r="A56" s="86"/>
      <c r="D56" s="130"/>
      <c r="E56" s="131"/>
      <c r="F56" s="131"/>
      <c r="G56" s="131"/>
    </row>
    <row r="57" spans="1:7">
      <c r="A57" s="86"/>
      <c r="D57" s="130"/>
      <c r="E57" s="131"/>
      <c r="F57" s="131"/>
      <c r="G57" s="131"/>
    </row>
    <row r="58" spans="1:7">
      <c r="A58" s="86"/>
      <c r="D58" s="130"/>
      <c r="E58" s="131"/>
      <c r="F58" s="131"/>
      <c r="G58" s="131"/>
    </row>
    <row r="59" spans="1:7">
      <c r="A59" s="86"/>
      <c r="D59" s="130"/>
      <c r="E59" s="131"/>
      <c r="F59" s="131"/>
      <c r="G59" s="131"/>
    </row>
    <row r="60" spans="1:7">
      <c r="A60" s="86"/>
      <c r="D60" s="130"/>
      <c r="E60" s="131"/>
      <c r="F60" s="131"/>
      <c r="G60" s="131"/>
    </row>
    <row r="61" spans="1:7">
      <c r="A61" s="86"/>
      <c r="D61" s="130"/>
      <c r="E61" s="131"/>
      <c r="F61" s="131"/>
      <c r="G61" s="131"/>
    </row>
    <row r="62" spans="1:7">
      <c r="A62" s="86"/>
      <c r="D62" s="130"/>
      <c r="E62" s="131"/>
      <c r="F62" s="131"/>
      <c r="G62" s="131"/>
    </row>
    <row r="63" spans="1:7">
      <c r="A63" s="86"/>
      <c r="D63" s="130"/>
      <c r="E63" s="131"/>
      <c r="F63" s="131"/>
      <c r="G63" s="131"/>
    </row>
    <row r="64" spans="1:7">
      <c r="A64" s="86"/>
      <c r="D64" s="130"/>
      <c r="E64" s="131"/>
      <c r="F64" s="131"/>
      <c r="G64" s="131"/>
    </row>
    <row r="65" spans="1:7">
      <c r="A65" s="86"/>
      <c r="D65" s="130"/>
      <c r="E65" s="131"/>
      <c r="F65" s="131"/>
      <c r="G65" s="131"/>
    </row>
    <row r="66" spans="1:7">
      <c r="A66" s="86"/>
      <c r="D66" s="130"/>
      <c r="E66" s="131"/>
      <c r="F66" s="131"/>
      <c r="G66" s="131"/>
    </row>
    <row r="67" spans="1:7">
      <c r="A67" s="86"/>
      <c r="D67" s="130"/>
      <c r="E67" s="131"/>
      <c r="F67" s="131"/>
      <c r="G67" s="131"/>
    </row>
    <row r="68" spans="1:7">
      <c r="A68" s="86"/>
      <c r="D68" s="130"/>
      <c r="E68" s="131"/>
      <c r="F68" s="131"/>
      <c r="G68" s="131"/>
    </row>
    <row r="69" spans="1:7">
      <c r="A69" s="86"/>
      <c r="D69" s="130"/>
      <c r="E69" s="131"/>
      <c r="F69" s="131"/>
      <c r="G69" s="131"/>
    </row>
    <row r="70" spans="1:7">
      <c r="A70" s="86"/>
    </row>
    <row r="71" spans="1:7">
      <c r="A71" s="87"/>
    </row>
    <row r="72" spans="1:7">
      <c r="A72" s="87"/>
    </row>
    <row r="73" spans="1:7">
      <c r="A73" s="87"/>
    </row>
    <row r="74" spans="1:7">
      <c r="A74" s="87"/>
    </row>
    <row r="75" spans="1:7">
      <c r="A75" s="87"/>
    </row>
    <row r="76" spans="1:7">
      <c r="A76" s="87"/>
    </row>
    <row r="77" spans="1:7">
      <c r="A77" s="87"/>
    </row>
    <row r="78" spans="1:7">
      <c r="A78" s="87"/>
    </row>
    <row r="79" spans="1:7">
      <c r="A79" s="87"/>
    </row>
    <row r="80" spans="1:7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 s="87"/>
    </row>
    <row r="86" spans="1:1">
      <c r="A86" s="87"/>
    </row>
    <row r="87" spans="1:1">
      <c r="A87" s="87"/>
    </row>
    <row r="88" spans="1:1">
      <c r="A88" s="87"/>
    </row>
    <row r="89" spans="1:1">
      <c r="A89" s="87"/>
    </row>
    <row r="90" spans="1:1">
      <c r="A90" s="87"/>
    </row>
    <row r="91" spans="1:1">
      <c r="A91" s="87"/>
    </row>
    <row r="92" spans="1:1">
      <c r="A92" s="87"/>
    </row>
    <row r="93" spans="1:1">
      <c r="A93" s="87"/>
    </row>
    <row r="94" spans="1:1">
      <c r="A94" s="87"/>
    </row>
    <row r="95" spans="1:1">
      <c r="A95" s="87"/>
    </row>
    <row r="96" spans="1:1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</sheetData>
  <sheetProtection algorithmName="SHA-512" hashValue="H+zDnEgsq6f0WWlT2wgog2ToEMCO61NypfEg3wpIi0ANi6GSxiuQkSnQm1fex8LULdvQiNBo7ENo9D71jEwQNg==" saltValue="Uzhu01F4zOr8lXaAx1/h2A==" spinCount="100000" sheet="1" objects="1" scenarios="1" selectLockedCells="1" selectUnlockedCells="1"/>
  <mergeCells count="3">
    <mergeCell ref="F15:G15"/>
    <mergeCell ref="A2:G2"/>
    <mergeCell ref="F14:H14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9"/>
  <sheetViews>
    <sheetView view="pageBreakPreview" topLeftCell="A74" zoomScale="95" zoomScaleNormal="100" zoomScaleSheetLayoutView="95" workbookViewId="0">
      <selection activeCell="B90" sqref="B90:E97 G90:G97"/>
    </sheetView>
  </sheetViews>
  <sheetFormatPr defaultColWidth="9.109375" defaultRowHeight="15.6"/>
  <cols>
    <col min="1" max="1" width="32.5546875" style="274" customWidth="1"/>
    <col min="2" max="2" width="9.6640625" style="280" customWidth="1"/>
    <col min="3" max="3" width="10" style="396" customWidth="1"/>
    <col min="4" max="4" width="10.109375" style="274" customWidth="1"/>
    <col min="5" max="5" width="8.88671875" style="274" customWidth="1"/>
    <col min="6" max="6" width="10.33203125" style="274" customWidth="1"/>
    <col min="7" max="7" width="9.109375" style="274"/>
    <col min="8" max="8" width="10.109375" style="274" customWidth="1"/>
    <col min="9" max="16384" width="9.109375" style="274"/>
  </cols>
  <sheetData>
    <row r="1" spans="1:9" ht="15" customHeight="1">
      <c r="A1" s="662" t="s">
        <v>168</v>
      </c>
      <c r="B1" s="662"/>
      <c r="C1" s="662"/>
      <c r="D1" s="662"/>
      <c r="E1" s="662"/>
      <c r="F1" s="662"/>
      <c r="G1" s="662"/>
      <c r="H1" s="662"/>
    </row>
    <row r="2" spans="1:9" ht="15.75" customHeight="1">
      <c r="A2" s="663" t="s">
        <v>229</v>
      </c>
      <c r="B2" s="663"/>
      <c r="C2" s="663"/>
      <c r="D2" s="663"/>
      <c r="E2" s="663"/>
      <c r="F2" s="663"/>
      <c r="G2" s="663"/>
      <c r="H2" s="663"/>
    </row>
    <row r="3" spans="1:9" ht="11.25" customHeight="1">
      <c r="A3" s="664" t="s">
        <v>230</v>
      </c>
      <c r="B3" s="664"/>
      <c r="C3" s="664"/>
      <c r="D3" s="664"/>
      <c r="E3" s="664"/>
      <c r="F3" s="664"/>
      <c r="G3" s="664"/>
      <c r="H3" s="664"/>
    </row>
    <row r="4" spans="1:9" ht="15.75" customHeight="1">
      <c r="A4" s="665" t="s">
        <v>231</v>
      </c>
      <c r="B4" s="665" t="s">
        <v>324</v>
      </c>
      <c r="C4" s="665" t="s">
        <v>399</v>
      </c>
      <c r="D4" s="665" t="s">
        <v>400</v>
      </c>
      <c r="E4" s="665" t="s">
        <v>232</v>
      </c>
      <c r="F4" s="665"/>
      <c r="G4" s="665"/>
      <c r="H4" s="665"/>
    </row>
    <row r="5" spans="1:9" ht="12.75" customHeight="1">
      <c r="A5" s="665"/>
      <c r="B5" s="665"/>
      <c r="C5" s="665"/>
      <c r="D5" s="665"/>
      <c r="E5" s="661" t="s">
        <v>402</v>
      </c>
      <c r="F5" s="661"/>
      <c r="G5" s="661" t="s">
        <v>401</v>
      </c>
      <c r="H5" s="661"/>
    </row>
    <row r="6" spans="1:9" ht="12.75" customHeight="1">
      <c r="A6" s="665"/>
      <c r="B6" s="665"/>
      <c r="C6" s="665"/>
      <c r="D6" s="665"/>
      <c r="E6" s="661"/>
      <c r="F6" s="661"/>
      <c r="G6" s="661"/>
      <c r="H6" s="661"/>
    </row>
    <row r="7" spans="1:9" ht="24" customHeight="1">
      <c r="A7" s="665"/>
      <c r="B7" s="665"/>
      <c r="C7" s="665"/>
      <c r="D7" s="665"/>
      <c r="E7" s="661"/>
      <c r="F7" s="661"/>
      <c r="G7" s="661"/>
      <c r="H7" s="661"/>
    </row>
    <row r="8" spans="1:9">
      <c r="A8" s="665"/>
      <c r="B8" s="665"/>
      <c r="C8" s="665"/>
      <c r="D8" s="665"/>
      <c r="E8" s="273" t="s">
        <v>233</v>
      </c>
      <c r="F8" s="273" t="s">
        <v>234</v>
      </c>
      <c r="G8" s="273" t="s">
        <v>233</v>
      </c>
      <c r="H8" s="273" t="s">
        <v>234</v>
      </c>
    </row>
    <row r="9" spans="1:9" ht="23.25" customHeight="1">
      <c r="A9" s="162" t="s">
        <v>235</v>
      </c>
      <c r="B9" s="163">
        <f>SUM(B21:B30)</f>
        <v>34642</v>
      </c>
      <c r="C9" s="163">
        <f t="shared" ref="C9:D9" si="0">SUM(C21:C30)</f>
        <v>35405</v>
      </c>
      <c r="D9" s="163">
        <f t="shared" si="0"/>
        <v>37102</v>
      </c>
      <c r="E9" s="164">
        <f>D9-B9</f>
        <v>2460</v>
      </c>
      <c r="F9" s="165">
        <f>E9/B9*100</f>
        <v>7.1012066277928527</v>
      </c>
      <c r="G9" s="164">
        <f>D9-C9</f>
        <v>1697</v>
      </c>
      <c r="H9" s="165">
        <f>G9/C9*100</f>
        <v>4.793108318034176</v>
      </c>
    </row>
    <row r="10" spans="1:9" ht="31.5" customHeight="1">
      <c r="A10" s="166" t="str">
        <f>'6.1. Інша інфо_1'!A34:C34</f>
        <v>Вивезення твердих побутових відходів</v>
      </c>
      <c r="B10" s="283">
        <v>22507</v>
      </c>
      <c r="C10" s="199">
        <f>'6.1. Інша інфо_1'!D34</f>
        <v>23071</v>
      </c>
      <c r="D10" s="199">
        <f>'6.1. Інша інфо_1'!G34</f>
        <v>24136</v>
      </c>
      <c r="E10" s="167">
        <f t="shared" ref="E10:E30" si="1">D10-B10</f>
        <v>1629</v>
      </c>
      <c r="F10" s="168">
        <f t="shared" ref="F10:F30" si="2">E10/B10*100</f>
        <v>7.2377482560981035</v>
      </c>
      <c r="G10" s="167">
        <f t="shared" ref="G10:G30" si="3">D10-C10</f>
        <v>1065</v>
      </c>
      <c r="H10" s="168">
        <f t="shared" ref="H10:H30" si="4">G10/C10*100</f>
        <v>4.6161848207706644</v>
      </c>
      <c r="I10" s="275"/>
    </row>
    <row r="11" spans="1:9" ht="30" customHeight="1">
      <c r="A11" s="166" t="str">
        <f>'6.1. Інша інфо_1'!A35:C35</f>
        <v>Вивезення великогабаритних побутових відходів</v>
      </c>
      <c r="B11" s="283">
        <v>2074</v>
      </c>
      <c r="C11" s="199">
        <f>'6.1. Інша інфо_1'!D35</f>
        <v>2081</v>
      </c>
      <c r="D11" s="199">
        <f>'6.1. Інша інфо_1'!G35</f>
        <v>2117</v>
      </c>
      <c r="E11" s="167">
        <f t="shared" si="1"/>
        <v>43</v>
      </c>
      <c r="F11" s="168">
        <f t="shared" si="2"/>
        <v>2.073288331726133</v>
      </c>
      <c r="G11" s="167">
        <f t="shared" si="3"/>
        <v>36</v>
      </c>
      <c r="H11" s="168">
        <f t="shared" si="4"/>
        <v>1.7299375300336377</v>
      </c>
      <c r="I11" s="275"/>
    </row>
    <row r="12" spans="1:9" ht="21" customHeight="1">
      <c r="A12" s="166" t="str">
        <f>'6.1. Інша інфо_1'!A36:C36</f>
        <v>Захоронення побутових відходів</v>
      </c>
      <c r="B12" s="283">
        <v>7720</v>
      </c>
      <c r="C12" s="199">
        <f>'6.1. Інша інфо_1'!D36</f>
        <v>7835</v>
      </c>
      <c r="D12" s="199">
        <f>'6.1. Інша інфо_1'!G36</f>
        <v>8588</v>
      </c>
      <c r="E12" s="167">
        <f t="shared" si="1"/>
        <v>868</v>
      </c>
      <c r="F12" s="168">
        <f t="shared" si="2"/>
        <v>11.243523316062177</v>
      </c>
      <c r="G12" s="167">
        <f t="shared" si="3"/>
        <v>753</v>
      </c>
      <c r="H12" s="168">
        <f t="shared" si="4"/>
        <v>9.610721123165284</v>
      </c>
      <c r="I12" s="275"/>
    </row>
    <row r="13" spans="1:9" ht="20.25" customHeight="1">
      <c r="A13" s="166" t="str">
        <f>'6.1. Інша інфо_1'!A37:C37</f>
        <v>Благоустрій</v>
      </c>
      <c r="B13" s="283">
        <v>1486</v>
      </c>
      <c r="C13" s="199">
        <f>'6.1. Інша інфо_1'!D37</f>
        <v>1678</v>
      </c>
      <c r="D13" s="199">
        <f>'6.1. Інша інфо_1'!G37</f>
        <v>1678</v>
      </c>
      <c r="E13" s="167">
        <f t="shared" si="1"/>
        <v>192</v>
      </c>
      <c r="F13" s="168">
        <f t="shared" si="2"/>
        <v>12.920592193808883</v>
      </c>
      <c r="G13" s="167">
        <f t="shared" si="3"/>
        <v>0</v>
      </c>
      <c r="H13" s="168">
        <f t="shared" si="4"/>
        <v>0</v>
      </c>
      <c r="I13" s="275"/>
    </row>
    <row r="14" spans="1:9" ht="18" customHeight="1">
      <c r="A14" s="166" t="str">
        <f>'6.1. Інша інфо_1'!A38:C38</f>
        <v>Комунальні послуги</v>
      </c>
      <c r="B14" s="283">
        <v>24</v>
      </c>
      <c r="C14" s="199">
        <f>'6.1. Інша інфо_1'!D38</f>
        <v>19</v>
      </c>
      <c r="D14" s="199">
        <f>'6.1. Інша інфо_1'!G38</f>
        <v>35</v>
      </c>
      <c r="E14" s="167">
        <f t="shared" si="1"/>
        <v>11</v>
      </c>
      <c r="F14" s="168">
        <f t="shared" si="2"/>
        <v>45.833333333333329</v>
      </c>
      <c r="G14" s="167">
        <f t="shared" si="3"/>
        <v>16</v>
      </c>
      <c r="H14" s="168">
        <f t="shared" si="4"/>
        <v>84.210526315789465</v>
      </c>
      <c r="I14" s="275"/>
    </row>
    <row r="15" spans="1:9" ht="30" customHeight="1">
      <c r="A15" s="166" t="str">
        <f>'6.1. Інша інфо_1'!A39:C39</f>
        <v>Технічний нагляд (одержувачі бюджетних коштів)</v>
      </c>
      <c r="B15" s="283">
        <v>0</v>
      </c>
      <c r="C15" s="199">
        <f>'6.1. Інша інфо_1'!D39</f>
        <v>0</v>
      </c>
      <c r="D15" s="199">
        <f>'6.1. Інша інфо_1'!G39</f>
        <v>0</v>
      </c>
      <c r="E15" s="167">
        <f t="shared" si="1"/>
        <v>0</v>
      </c>
      <c r="F15" s="168" t="e">
        <f t="shared" si="2"/>
        <v>#DIV/0!</v>
      </c>
      <c r="G15" s="167">
        <f t="shared" si="3"/>
        <v>0</v>
      </c>
      <c r="H15" s="168" t="e">
        <f t="shared" si="4"/>
        <v>#DIV/0!</v>
      </c>
      <c r="I15" s="275"/>
    </row>
    <row r="16" spans="1:9" ht="20.25" customHeight="1">
      <c r="A16" s="166" t="str">
        <f>'6.1. Інша інфо_1'!A40:C40</f>
        <v>Технічний нагляд</v>
      </c>
      <c r="B16" s="283">
        <v>101</v>
      </c>
      <c r="C16" s="199">
        <f>'6.1. Інша інфо_1'!D40</f>
        <v>388</v>
      </c>
      <c r="D16" s="199">
        <f>'6.1. Інша інфо_1'!G40</f>
        <v>0</v>
      </c>
      <c r="E16" s="167">
        <f t="shared" si="1"/>
        <v>-101</v>
      </c>
      <c r="F16" s="168">
        <f t="shared" si="2"/>
        <v>-100</v>
      </c>
      <c r="G16" s="167">
        <f t="shared" si="3"/>
        <v>-388</v>
      </c>
      <c r="H16" s="168">
        <f t="shared" si="4"/>
        <v>-100</v>
      </c>
      <c r="I16" s="275"/>
    </row>
    <row r="17" spans="1:10" ht="19.5" customHeight="1">
      <c r="A17" s="166" t="str">
        <f>'6.1. Інша інфо_1'!A41:C41</f>
        <v>Передача майнових прав</v>
      </c>
      <c r="B17" s="283">
        <v>57</v>
      </c>
      <c r="C17" s="199">
        <f>'6.1. Інша інфо_1'!D41</f>
        <v>0</v>
      </c>
      <c r="D17" s="199">
        <f>'6.1. Інша інфо_1'!G41</f>
        <v>0</v>
      </c>
      <c r="E17" s="167">
        <f t="shared" si="1"/>
        <v>-57</v>
      </c>
      <c r="F17" s="168">
        <f t="shared" si="2"/>
        <v>-100</v>
      </c>
      <c r="G17" s="167">
        <f t="shared" si="3"/>
        <v>0</v>
      </c>
      <c r="H17" s="168" t="e">
        <f t="shared" si="4"/>
        <v>#DIV/0!</v>
      </c>
      <c r="I17" s="275"/>
    </row>
    <row r="18" spans="1:10" ht="19.5" customHeight="1">
      <c r="A18" s="166" t="str">
        <f>'6.1. Інша інфо_1'!A42:C42</f>
        <v>Робота сортувальної лінії</v>
      </c>
      <c r="B18" s="283">
        <v>259</v>
      </c>
      <c r="C18" s="199">
        <f>'6.1. Інша інфо_1'!D42</f>
        <v>192</v>
      </c>
      <c r="D18" s="199">
        <f>'6.1. Інша інфо_1'!G42</f>
        <v>153</v>
      </c>
      <c r="E18" s="167">
        <f t="shared" si="1"/>
        <v>-106</v>
      </c>
      <c r="F18" s="168">
        <f t="shared" si="2"/>
        <v>-40.926640926640928</v>
      </c>
      <c r="G18" s="167">
        <f t="shared" si="3"/>
        <v>-39</v>
      </c>
      <c r="H18" s="168">
        <f t="shared" si="4"/>
        <v>-20.3125</v>
      </c>
      <c r="I18" s="275"/>
    </row>
    <row r="19" spans="1:10" ht="20.25" customHeight="1">
      <c r="A19" s="166" t="str">
        <f>'6.1. Інша інфо_1'!A43:C43</f>
        <v>Продаж товару</v>
      </c>
      <c r="B19" s="283">
        <v>19</v>
      </c>
      <c r="C19" s="199">
        <f>'6.1. Інша інфо_1'!D43</f>
        <v>5</v>
      </c>
      <c r="D19" s="199">
        <f>'6.1. Інша інфо_1'!G43</f>
        <v>15</v>
      </c>
      <c r="E19" s="167">
        <f t="shared" si="1"/>
        <v>-4</v>
      </c>
      <c r="F19" s="168">
        <f t="shared" si="2"/>
        <v>-21.052631578947366</v>
      </c>
      <c r="G19" s="167">
        <f t="shared" si="3"/>
        <v>10</v>
      </c>
      <c r="H19" s="168">
        <f t="shared" si="4"/>
        <v>200</v>
      </c>
      <c r="I19" s="275"/>
    </row>
    <row r="20" spans="1:10" ht="20.25" customHeight="1">
      <c r="A20" s="166" t="str">
        <f>'6.1. Інша інфо_1'!A44:C44</f>
        <v>Інші види діяльності</v>
      </c>
      <c r="B20" s="283">
        <v>0</v>
      </c>
      <c r="C20" s="199">
        <f>'6.1. Інша інфо_1'!D44</f>
        <v>1</v>
      </c>
      <c r="D20" s="199">
        <f>'6.1. Інша інфо_1'!G44</f>
        <v>0</v>
      </c>
      <c r="E20" s="167">
        <f t="shared" si="1"/>
        <v>0</v>
      </c>
      <c r="F20" s="168" t="e">
        <f t="shared" si="2"/>
        <v>#DIV/0!</v>
      </c>
      <c r="G20" s="167">
        <f t="shared" si="3"/>
        <v>-1</v>
      </c>
      <c r="H20" s="168">
        <f t="shared" si="4"/>
        <v>-100</v>
      </c>
      <c r="I20" s="275"/>
    </row>
    <row r="21" spans="1:10" ht="16.5" customHeight="1">
      <c r="A21" s="284" t="s">
        <v>320</v>
      </c>
      <c r="B21" s="285">
        <f>SUM(B10:B20)</f>
        <v>34247</v>
      </c>
      <c r="C21" s="429">
        <f t="shared" ref="C21:D21" si="5">SUM(C10:C20)</f>
        <v>35270</v>
      </c>
      <c r="D21" s="429">
        <f t="shared" si="5"/>
        <v>36722</v>
      </c>
      <c r="E21" s="430">
        <f t="shared" si="1"/>
        <v>2475</v>
      </c>
      <c r="F21" s="431">
        <f t="shared" si="2"/>
        <v>7.2269103863112099</v>
      </c>
      <c r="G21" s="430">
        <f t="shared" si="3"/>
        <v>1452</v>
      </c>
      <c r="H21" s="431">
        <f t="shared" si="4"/>
        <v>4.1168131556563656</v>
      </c>
      <c r="I21" s="275"/>
      <c r="J21" s="275"/>
    </row>
    <row r="22" spans="1:10" ht="63.75" hidden="1" customHeight="1">
      <c r="A22" s="166" t="str">
        <f>'Розшифровка фінрезультати'!A40</f>
        <v>списання простроченої кредиторської заборгованості</v>
      </c>
      <c r="B22" s="283">
        <f>'Розшифровка фінрезультати'!C40</f>
        <v>0</v>
      </c>
      <c r="C22" s="283">
        <f>'Розшифровка фінрезультати'!D40</f>
        <v>0</v>
      </c>
      <c r="D22" s="199">
        <f>'Розшифровка фінрезультати'!E40</f>
        <v>0</v>
      </c>
      <c r="E22" s="164">
        <f t="shared" si="1"/>
        <v>0</v>
      </c>
      <c r="F22" s="165" t="e">
        <f t="shared" si="2"/>
        <v>#DIV/0!</v>
      </c>
      <c r="G22" s="164">
        <f t="shared" si="3"/>
        <v>0</v>
      </c>
      <c r="H22" s="165" t="e">
        <f t="shared" si="4"/>
        <v>#DIV/0!</v>
      </c>
    </row>
    <row r="23" spans="1:10" ht="29.25" hidden="1" customHeight="1">
      <c r="A23" s="166" t="str">
        <f>'Розшифровка фінрезультати'!A41</f>
        <v>коригування резерву безнадійної заборгованості</v>
      </c>
      <c r="B23" s="283">
        <f>'Розшифровка фінрезультати'!C41</f>
        <v>0</v>
      </c>
      <c r="C23" s="283">
        <f>'Розшифровка фінрезультати'!D41</f>
        <v>0</v>
      </c>
      <c r="D23" s="199">
        <f>'Розшифровка фінрезультати'!E41</f>
        <v>0</v>
      </c>
      <c r="E23" s="164">
        <f t="shared" si="1"/>
        <v>0</v>
      </c>
      <c r="F23" s="165" t="e">
        <f t="shared" si="2"/>
        <v>#DIV/0!</v>
      </c>
      <c r="G23" s="164">
        <f t="shared" si="3"/>
        <v>0</v>
      </c>
      <c r="H23" s="165" t="e">
        <f t="shared" si="4"/>
        <v>#DIV/0!</v>
      </c>
    </row>
    <row r="24" spans="1:10" ht="30" hidden="1" customHeight="1">
      <c r="A24" s="166" t="str">
        <f>'Розшифровка фінрезультати'!A42</f>
        <v>реалізація оборотних активів</v>
      </c>
      <c r="B24" s="283">
        <f>'Розшифровка фінрезультати'!C42</f>
        <v>0</v>
      </c>
      <c r="C24" s="283">
        <f>'Розшифровка фінрезультати'!D42</f>
        <v>0</v>
      </c>
      <c r="D24" s="199">
        <f>'Розшифровка фінрезультати'!E42</f>
        <v>0</v>
      </c>
      <c r="E24" s="164">
        <f t="shared" si="1"/>
        <v>0</v>
      </c>
      <c r="F24" s="165" t="e">
        <f t="shared" si="2"/>
        <v>#DIV/0!</v>
      </c>
      <c r="G24" s="164">
        <f t="shared" si="3"/>
        <v>0</v>
      </c>
      <c r="H24" s="165" t="e">
        <f t="shared" si="4"/>
        <v>#DIV/0!</v>
      </c>
    </row>
    <row r="25" spans="1:10" ht="47.25" hidden="1" customHeight="1">
      <c r="A25" s="166" t="str">
        <f>'Розшифровка фінрезультати'!A43</f>
        <v>страхове відшкодування</v>
      </c>
      <c r="B25" s="283">
        <f>'Розшифровка фінрезультати'!C43</f>
        <v>0</v>
      </c>
      <c r="C25" s="283">
        <f>'Розшифровка фінрезультати'!D43</f>
        <v>0</v>
      </c>
      <c r="D25" s="199">
        <f>'Розшифровка фінрезультати'!E43</f>
        <v>0</v>
      </c>
      <c r="E25" s="164">
        <f t="shared" si="1"/>
        <v>0</v>
      </c>
      <c r="F25" s="165" t="e">
        <f t="shared" si="2"/>
        <v>#DIV/0!</v>
      </c>
      <c r="G25" s="164">
        <f t="shared" si="3"/>
        <v>0</v>
      </c>
      <c r="H25" s="165" t="e">
        <f t="shared" si="4"/>
        <v>#DIV/0!</v>
      </c>
    </row>
    <row r="26" spans="1:10" ht="15.75" hidden="1" customHeight="1">
      <c r="A26" s="166" t="str">
        <f>'Розшифровка фінрезультати'!A44</f>
        <v>відсотки банку за залишками коштів на поточних рахунках</v>
      </c>
      <c r="B26" s="283">
        <f>'Розшифровка фінрезультати'!C44</f>
        <v>0</v>
      </c>
      <c r="C26" s="283">
        <f>'Розшифровка фінрезультати'!D44</f>
        <v>0</v>
      </c>
      <c r="D26" s="199">
        <f>'Розшифровка фінрезультати'!E44</f>
        <v>0</v>
      </c>
      <c r="E26" s="164">
        <f t="shared" si="1"/>
        <v>0</v>
      </c>
      <c r="F26" s="165" t="e">
        <f t="shared" si="2"/>
        <v>#DIV/0!</v>
      </c>
      <c r="G26" s="164">
        <f t="shared" si="3"/>
        <v>0</v>
      </c>
      <c r="H26" s="165" t="e">
        <f t="shared" si="4"/>
        <v>#DIV/0!</v>
      </c>
    </row>
    <row r="27" spans="1:10" ht="34.5" customHeight="1">
      <c r="A27" s="166" t="s">
        <v>310</v>
      </c>
      <c r="B27" s="283">
        <v>0</v>
      </c>
      <c r="C27" s="283">
        <v>0</v>
      </c>
      <c r="D27" s="199">
        <f>'I. Фін результат'!F55</f>
        <v>245</v>
      </c>
      <c r="E27" s="167">
        <f t="shared" si="1"/>
        <v>245</v>
      </c>
      <c r="F27" s="168" t="e">
        <f t="shared" si="2"/>
        <v>#DIV/0!</v>
      </c>
      <c r="G27" s="167">
        <f t="shared" si="3"/>
        <v>245</v>
      </c>
      <c r="H27" s="168" t="e">
        <f t="shared" si="4"/>
        <v>#DIV/0!</v>
      </c>
    </row>
    <row r="28" spans="1:10" ht="47.25" customHeight="1">
      <c r="A28" s="166" t="str">
        <f>'Розшифровка фінрезультати'!A52</f>
        <v>амортизація основних засобів прийнятих в господарське відання</v>
      </c>
      <c r="B28" s="283">
        <f>'Розшифровка фінрезультати'!C52</f>
        <v>132</v>
      </c>
      <c r="C28" s="283">
        <f>'Розшифровка фінрезультати'!D52</f>
        <v>132</v>
      </c>
      <c r="D28" s="199">
        <f>'Розшифровка фінрезультати'!E52</f>
        <v>132</v>
      </c>
      <c r="E28" s="167">
        <f t="shared" si="1"/>
        <v>0</v>
      </c>
      <c r="F28" s="168">
        <f t="shared" si="2"/>
        <v>0</v>
      </c>
      <c r="G28" s="167">
        <f t="shared" si="3"/>
        <v>0</v>
      </c>
      <c r="H28" s="168">
        <f t="shared" si="4"/>
        <v>0</v>
      </c>
    </row>
    <row r="29" spans="1:10" ht="29.25" customHeight="1">
      <c r="A29" s="166" t="str">
        <f>'Розшифровка фінрезультати'!A53</f>
        <v>амортизація основних засобів безоплатно отриманих</v>
      </c>
      <c r="B29" s="283">
        <f>'Розшифровка фінрезультати'!C53</f>
        <v>2</v>
      </c>
      <c r="C29" s="283">
        <f>'Розшифровка фінрезультати'!D53</f>
        <v>3</v>
      </c>
      <c r="D29" s="199">
        <f>'Розшифровка фінрезультати'!E53</f>
        <v>3</v>
      </c>
      <c r="E29" s="167">
        <f t="shared" si="1"/>
        <v>1</v>
      </c>
      <c r="F29" s="168">
        <f t="shared" si="2"/>
        <v>50</v>
      </c>
      <c r="G29" s="167">
        <f t="shared" si="3"/>
        <v>0</v>
      </c>
      <c r="H29" s="168">
        <f t="shared" si="4"/>
        <v>0</v>
      </c>
    </row>
    <row r="30" spans="1:10" ht="28.5" customHeight="1">
      <c r="A30" s="166" t="str">
        <f>'Розшифровка фінрезультати'!A54</f>
        <v>безоплатно отримані матеріальні активи</v>
      </c>
      <c r="B30" s="283">
        <f>'Розшифровка фінрезультати'!C54</f>
        <v>261</v>
      </c>
      <c r="C30" s="283">
        <f>'Розшифровка фінрезультати'!D54</f>
        <v>0</v>
      </c>
      <c r="D30" s="199">
        <f>'Розшифровка фінрезультати'!E54</f>
        <v>0</v>
      </c>
      <c r="E30" s="167">
        <f t="shared" si="1"/>
        <v>-261</v>
      </c>
      <c r="F30" s="168">
        <f t="shared" si="2"/>
        <v>-100</v>
      </c>
      <c r="G30" s="167">
        <f t="shared" si="3"/>
        <v>0</v>
      </c>
      <c r="H30" s="168" t="e">
        <f t="shared" si="4"/>
        <v>#DIV/0!</v>
      </c>
    </row>
    <row r="31" spans="1:10" ht="14.25" customHeight="1">
      <c r="A31" s="660" t="s">
        <v>289</v>
      </c>
      <c r="B31" s="660"/>
      <c r="C31" s="660"/>
      <c r="D31" s="660"/>
      <c r="E31" s="660"/>
      <c r="F31" s="660"/>
      <c r="G31" s="660"/>
      <c r="H31" s="660"/>
    </row>
    <row r="32" spans="1:10" ht="13.5" customHeight="1">
      <c r="A32" s="666" t="s">
        <v>245</v>
      </c>
      <c r="B32" s="666"/>
      <c r="C32" s="666"/>
      <c r="D32" s="666"/>
      <c r="E32" s="666"/>
      <c r="F32" s="666"/>
      <c r="G32" s="666"/>
      <c r="H32" s="666"/>
    </row>
    <row r="33" spans="1:8" ht="12" customHeight="1">
      <c r="A33" s="659" t="s">
        <v>230</v>
      </c>
      <c r="B33" s="659"/>
      <c r="C33" s="659"/>
      <c r="D33" s="659"/>
      <c r="E33" s="659"/>
      <c r="F33" s="659"/>
      <c r="G33" s="659"/>
      <c r="H33" s="659"/>
    </row>
    <row r="34" spans="1:8" ht="15.75" customHeight="1">
      <c r="A34" s="665" t="s">
        <v>231</v>
      </c>
      <c r="B34" s="665" t="s">
        <v>324</v>
      </c>
      <c r="C34" s="665" t="s">
        <v>399</v>
      </c>
      <c r="D34" s="665" t="s">
        <v>400</v>
      </c>
      <c r="E34" s="665" t="s">
        <v>232</v>
      </c>
      <c r="F34" s="665"/>
      <c r="G34" s="665"/>
      <c r="H34" s="665"/>
    </row>
    <row r="35" spans="1:8" ht="12.75" customHeight="1">
      <c r="A35" s="665"/>
      <c r="B35" s="665"/>
      <c r="C35" s="665"/>
      <c r="D35" s="665"/>
      <c r="E35" s="661" t="s">
        <v>402</v>
      </c>
      <c r="F35" s="661"/>
      <c r="G35" s="661" t="s">
        <v>401</v>
      </c>
      <c r="H35" s="661"/>
    </row>
    <row r="36" spans="1:8" ht="12.75" customHeight="1">
      <c r="A36" s="665"/>
      <c r="B36" s="665"/>
      <c r="C36" s="665"/>
      <c r="D36" s="665"/>
      <c r="E36" s="661"/>
      <c r="F36" s="661"/>
      <c r="G36" s="661"/>
      <c r="H36" s="661"/>
    </row>
    <row r="37" spans="1:8" ht="23.25" customHeight="1">
      <c r="A37" s="665"/>
      <c r="B37" s="665"/>
      <c r="C37" s="665"/>
      <c r="D37" s="665"/>
      <c r="E37" s="661"/>
      <c r="F37" s="661"/>
      <c r="G37" s="661"/>
      <c r="H37" s="661"/>
    </row>
    <row r="38" spans="1:8">
      <c r="A38" s="665"/>
      <c r="B38" s="665"/>
      <c r="C38" s="665"/>
      <c r="D38" s="665"/>
      <c r="E38" s="289" t="s">
        <v>233</v>
      </c>
      <c r="F38" s="289" t="s">
        <v>234</v>
      </c>
      <c r="G38" s="289" t="s">
        <v>233</v>
      </c>
      <c r="H38" s="289" t="s">
        <v>234</v>
      </c>
    </row>
    <row r="39" spans="1:8" ht="32.25" customHeight="1">
      <c r="A39" s="169" t="s">
        <v>246</v>
      </c>
      <c r="B39" s="276">
        <f>SUM(B40:B45)</f>
        <v>-30595</v>
      </c>
      <c r="C39" s="276">
        <f t="shared" ref="C39:D39" si="6">SUM(C40:C45)</f>
        <v>-33986</v>
      </c>
      <c r="D39" s="276">
        <f t="shared" si="6"/>
        <v>-33826</v>
      </c>
      <c r="E39" s="164">
        <f>-(D39-B39)</f>
        <v>3231</v>
      </c>
      <c r="F39" s="165">
        <f>-E39/B39*100</f>
        <v>10.560549109331591</v>
      </c>
      <c r="G39" s="164">
        <f>-(D39-C39)</f>
        <v>-160</v>
      </c>
      <c r="H39" s="165">
        <f>-G39/C39*100</f>
        <v>-0.47078208674159949</v>
      </c>
    </row>
    <row r="40" spans="1:8" ht="37.5" customHeight="1">
      <c r="A40" s="166" t="s">
        <v>76</v>
      </c>
      <c r="B40" s="277">
        <f>'I. Фін результат'!C13</f>
        <v>-27664</v>
      </c>
      <c r="C40" s="277">
        <f>'I. Фін результат'!E13</f>
        <v>-30107</v>
      </c>
      <c r="D40" s="277">
        <f>'I. Фін результат'!F13</f>
        <v>-29846</v>
      </c>
      <c r="E40" s="167">
        <f t="shared" ref="E40:E45" si="7">-(D40-B40)</f>
        <v>2182</v>
      </c>
      <c r="F40" s="168">
        <f t="shared" ref="F40:F45" si="8">-E40/B40*100</f>
        <v>7.8875072296124937</v>
      </c>
      <c r="G40" s="167">
        <f t="shared" ref="G40:G45" si="9">-(D40-C40)</f>
        <v>-261</v>
      </c>
      <c r="H40" s="168">
        <f t="shared" ref="H40:H45" si="10">-G40/C40*100</f>
        <v>-0.86690802803334777</v>
      </c>
    </row>
    <row r="41" spans="1:8" ht="20.25" customHeight="1">
      <c r="A41" s="166" t="s">
        <v>247</v>
      </c>
      <c r="B41" s="277">
        <f>'I. Фін результат'!C23</f>
        <v>-2795</v>
      </c>
      <c r="C41" s="277">
        <f>'I. Фін результат'!E23</f>
        <v>-3366</v>
      </c>
      <c r="D41" s="277">
        <f>'I. Фін результат'!F23</f>
        <v>-3783</v>
      </c>
      <c r="E41" s="167">
        <f t="shared" si="7"/>
        <v>988</v>
      </c>
      <c r="F41" s="168">
        <f t="shared" si="8"/>
        <v>35.348837209302324</v>
      </c>
      <c r="G41" s="167">
        <f t="shared" si="9"/>
        <v>417</v>
      </c>
      <c r="H41" s="168">
        <f t="shared" si="10"/>
        <v>12.388591800356506</v>
      </c>
    </row>
    <row r="42" spans="1:8" ht="20.25" customHeight="1">
      <c r="A42" s="166" t="s">
        <v>14</v>
      </c>
      <c r="B42" s="277">
        <f>'I. Фін результат'!C56</f>
        <v>-9</v>
      </c>
      <c r="C42" s="277">
        <f>'I. Фін результат'!E56</f>
        <v>-9</v>
      </c>
      <c r="D42" s="277">
        <f>'I. Фін результат'!F56</f>
        <v>-9</v>
      </c>
      <c r="E42" s="167">
        <f t="shared" si="7"/>
        <v>0</v>
      </c>
      <c r="F42" s="168">
        <f t="shared" si="8"/>
        <v>0</v>
      </c>
      <c r="G42" s="167">
        <f t="shared" si="9"/>
        <v>0</v>
      </c>
      <c r="H42" s="168">
        <f t="shared" si="10"/>
        <v>0</v>
      </c>
    </row>
    <row r="43" spans="1:8" ht="21" customHeight="1">
      <c r="A43" s="166" t="s">
        <v>248</v>
      </c>
      <c r="B43" s="277">
        <f>'I. Фін результат'!C67</f>
        <v>-118</v>
      </c>
      <c r="C43" s="277">
        <f>'I. Фін результат'!E67</f>
        <v>-182</v>
      </c>
      <c r="D43" s="277">
        <f>'I. Фін результат'!F67</f>
        <v>-178</v>
      </c>
      <c r="E43" s="167">
        <f t="shared" si="7"/>
        <v>60</v>
      </c>
      <c r="F43" s="168">
        <f t="shared" si="8"/>
        <v>50.847457627118644</v>
      </c>
      <c r="G43" s="167">
        <f t="shared" si="9"/>
        <v>-4</v>
      </c>
      <c r="H43" s="168">
        <f t="shared" si="10"/>
        <v>-2.197802197802198</v>
      </c>
    </row>
    <row r="44" spans="1:8" ht="21" customHeight="1">
      <c r="A44" s="166" t="s">
        <v>249</v>
      </c>
      <c r="B44" s="277">
        <f>'I. Фін результат'!C71</f>
        <v>-9</v>
      </c>
      <c r="C44" s="277">
        <f>'I. Фін результат'!E71</f>
        <v>-10</v>
      </c>
      <c r="D44" s="277">
        <f>'I. Фін результат'!F71</f>
        <v>-10</v>
      </c>
      <c r="E44" s="167">
        <f t="shared" si="7"/>
        <v>1</v>
      </c>
      <c r="F44" s="168">
        <f t="shared" si="8"/>
        <v>11.111111111111111</v>
      </c>
      <c r="G44" s="167">
        <f t="shared" si="9"/>
        <v>0</v>
      </c>
      <c r="H44" s="168">
        <f t="shared" si="10"/>
        <v>0</v>
      </c>
    </row>
    <row r="45" spans="1:8" ht="21" customHeight="1">
      <c r="A45" s="166" t="s">
        <v>120</v>
      </c>
      <c r="B45" s="277">
        <v>0</v>
      </c>
      <c r="C45" s="277">
        <f>'I. Фін результат'!E75</f>
        <v>-312</v>
      </c>
      <c r="D45" s="277">
        <v>0</v>
      </c>
      <c r="E45" s="167">
        <f t="shared" si="7"/>
        <v>0</v>
      </c>
      <c r="F45" s="168" t="e">
        <f t="shared" si="8"/>
        <v>#DIV/0!</v>
      </c>
      <c r="G45" s="167">
        <f t="shared" si="9"/>
        <v>-312</v>
      </c>
      <c r="H45" s="168">
        <f t="shared" si="10"/>
        <v>-100</v>
      </c>
    </row>
    <row r="46" spans="1:8" ht="28.5" customHeight="1">
      <c r="A46" s="660" t="s">
        <v>290</v>
      </c>
      <c r="B46" s="660"/>
      <c r="C46" s="660"/>
      <c r="D46" s="660"/>
      <c r="E46" s="660"/>
      <c r="F46" s="660"/>
      <c r="G46" s="660"/>
      <c r="H46" s="660"/>
    </row>
    <row r="47" spans="1:8" ht="36.75" customHeight="1">
      <c r="A47" s="658" t="s">
        <v>372</v>
      </c>
      <c r="B47" s="658"/>
      <c r="C47" s="658"/>
      <c r="D47" s="658"/>
      <c r="E47" s="658"/>
      <c r="F47" s="658"/>
      <c r="G47" s="658"/>
      <c r="H47" s="658"/>
    </row>
    <row r="48" spans="1:8" ht="21" customHeight="1">
      <c r="A48" s="659" t="s">
        <v>230</v>
      </c>
      <c r="B48" s="659"/>
      <c r="C48" s="659"/>
      <c r="D48" s="659"/>
      <c r="E48" s="659"/>
      <c r="F48" s="659"/>
      <c r="G48" s="659"/>
      <c r="H48" s="659"/>
    </row>
    <row r="49" spans="1:8" ht="21" customHeight="1">
      <c r="A49" s="665" t="s">
        <v>231</v>
      </c>
      <c r="B49" s="665" t="s">
        <v>324</v>
      </c>
      <c r="C49" s="665" t="s">
        <v>399</v>
      </c>
      <c r="D49" s="665" t="s">
        <v>400</v>
      </c>
      <c r="E49" s="665" t="s">
        <v>232</v>
      </c>
      <c r="F49" s="665"/>
      <c r="G49" s="665"/>
      <c r="H49" s="665"/>
    </row>
    <row r="50" spans="1:8" ht="12.75" customHeight="1">
      <c r="A50" s="665"/>
      <c r="B50" s="665"/>
      <c r="C50" s="665"/>
      <c r="D50" s="665"/>
      <c r="E50" s="661" t="s">
        <v>402</v>
      </c>
      <c r="F50" s="661"/>
      <c r="G50" s="661" t="s">
        <v>401</v>
      </c>
      <c r="H50" s="661"/>
    </row>
    <row r="51" spans="1:8" ht="15.75" customHeight="1">
      <c r="A51" s="665"/>
      <c r="B51" s="665"/>
      <c r="C51" s="665"/>
      <c r="D51" s="665"/>
      <c r="E51" s="661"/>
      <c r="F51" s="661"/>
      <c r="G51" s="661"/>
      <c r="H51" s="661"/>
    </row>
    <row r="52" spans="1:8" ht="19.5" customHeight="1">
      <c r="A52" s="665"/>
      <c r="B52" s="665"/>
      <c r="C52" s="665"/>
      <c r="D52" s="665"/>
      <c r="E52" s="661"/>
      <c r="F52" s="661"/>
      <c r="G52" s="661"/>
      <c r="H52" s="661"/>
    </row>
    <row r="53" spans="1:8" ht="16.5" customHeight="1">
      <c r="A53" s="665"/>
      <c r="B53" s="665"/>
      <c r="C53" s="665"/>
      <c r="D53" s="665"/>
      <c r="E53" s="291" t="s">
        <v>233</v>
      </c>
      <c r="F53" s="291" t="s">
        <v>234</v>
      </c>
      <c r="G53" s="291" t="s">
        <v>233</v>
      </c>
      <c r="H53" s="291" t="s">
        <v>234</v>
      </c>
    </row>
    <row r="54" spans="1:8" ht="38.25" customHeight="1">
      <c r="A54" s="169" t="s">
        <v>369</v>
      </c>
      <c r="B54" s="175">
        <f>'6.1. Інша інфо_1'!C10</f>
        <v>214</v>
      </c>
      <c r="C54" s="175">
        <f>'6.1. Інша інфо_1'!F10</f>
        <v>214</v>
      </c>
      <c r="D54" s="175">
        <f>'6.1. Інша інфо_1'!I10</f>
        <v>213</v>
      </c>
      <c r="E54" s="164">
        <f t="shared" ref="E54" si="11">D54-B54</f>
        <v>-1</v>
      </c>
      <c r="F54" s="165">
        <f t="shared" ref="F54" si="12">E54/B54*100</f>
        <v>-0.46728971962616817</v>
      </c>
      <c r="G54" s="164">
        <f t="shared" ref="G54" si="13">D54-C54</f>
        <v>-1</v>
      </c>
      <c r="H54" s="165">
        <f t="shared" ref="H54" si="14">G54/C54*100</f>
        <v>-0.46728971962616817</v>
      </c>
    </row>
    <row r="55" spans="1:8" ht="25.5" customHeight="1">
      <c r="A55" s="166" t="s">
        <v>104</v>
      </c>
      <c r="B55" s="199">
        <f>'6.1. Інша інфо_1'!C11</f>
        <v>1</v>
      </c>
      <c r="C55" s="199">
        <f>'6.1. Інша інфо_1'!F11</f>
        <v>1</v>
      </c>
      <c r="D55" s="199">
        <f>'6.1. Інша інфо_1'!I11</f>
        <v>1</v>
      </c>
      <c r="E55" s="167">
        <f t="shared" ref="E55:E65" si="15">D55-B55</f>
        <v>0</v>
      </c>
      <c r="F55" s="168">
        <f t="shared" ref="F55:F65" si="16">E55/B55*100</f>
        <v>0</v>
      </c>
      <c r="G55" s="167">
        <f t="shared" ref="G55:G65" si="17">D55-C55</f>
        <v>0</v>
      </c>
      <c r="H55" s="168">
        <f t="shared" ref="H55:H65" si="18">G55/C55*100</f>
        <v>0</v>
      </c>
    </row>
    <row r="56" spans="1:8" ht="33.75" customHeight="1">
      <c r="A56" s="166" t="s">
        <v>103</v>
      </c>
      <c r="B56" s="199">
        <f>'6.1. Інша інфо_1'!C12</f>
        <v>40</v>
      </c>
      <c r="C56" s="199">
        <f>'6.1. Інша інфо_1'!F12</f>
        <v>40</v>
      </c>
      <c r="D56" s="199">
        <f>'6.1. Інша інфо_1'!I12</f>
        <v>40</v>
      </c>
      <c r="E56" s="167">
        <f t="shared" si="15"/>
        <v>0</v>
      </c>
      <c r="F56" s="168">
        <f t="shared" si="16"/>
        <v>0</v>
      </c>
      <c r="G56" s="167">
        <f t="shared" si="17"/>
        <v>0</v>
      </c>
      <c r="H56" s="168">
        <f t="shared" si="18"/>
        <v>0</v>
      </c>
    </row>
    <row r="57" spans="1:8" ht="25.5" customHeight="1">
      <c r="A57" s="166" t="s">
        <v>105</v>
      </c>
      <c r="B57" s="199">
        <f>'6.1. Інша інфо_1'!C13</f>
        <v>173</v>
      </c>
      <c r="C57" s="199">
        <f>'6.1. Інша інфо_1'!F13</f>
        <v>173</v>
      </c>
      <c r="D57" s="199">
        <f>'6.1. Інша інфо_1'!I13</f>
        <v>172</v>
      </c>
      <c r="E57" s="167">
        <f t="shared" si="15"/>
        <v>-1</v>
      </c>
      <c r="F57" s="168">
        <f t="shared" si="16"/>
        <v>-0.57803468208092479</v>
      </c>
      <c r="G57" s="167">
        <f t="shared" si="17"/>
        <v>-1</v>
      </c>
      <c r="H57" s="168">
        <f t="shared" si="18"/>
        <v>-0.57803468208092479</v>
      </c>
    </row>
    <row r="58" spans="1:8" ht="33" customHeight="1">
      <c r="A58" s="169" t="s">
        <v>370</v>
      </c>
      <c r="B58" s="175">
        <f>'6.1. Інша інфо_1'!C18</f>
        <v>9244</v>
      </c>
      <c r="C58" s="175">
        <f>'6.1. Інша інфо_1'!F18</f>
        <v>11793</v>
      </c>
      <c r="D58" s="175">
        <f>'6.1. Інша інфо_1'!I18</f>
        <v>11678</v>
      </c>
      <c r="E58" s="164">
        <f t="shared" si="15"/>
        <v>2434</v>
      </c>
      <c r="F58" s="165">
        <f t="shared" si="16"/>
        <v>26.330592816962355</v>
      </c>
      <c r="G58" s="164">
        <f t="shared" si="17"/>
        <v>-115</v>
      </c>
      <c r="H58" s="165">
        <f t="shared" si="18"/>
        <v>-0.97515475281946917</v>
      </c>
    </row>
    <row r="59" spans="1:8" ht="25.5" customHeight="1">
      <c r="A59" s="166" t="s">
        <v>104</v>
      </c>
      <c r="B59" s="199">
        <f>'6.1. Інша інфо_1'!C19</f>
        <v>128</v>
      </c>
      <c r="C59" s="199">
        <f>'6.1. Інша інфо_1'!F19</f>
        <v>112</v>
      </c>
      <c r="D59" s="199">
        <f>'6.1. Інша інфо_1'!I19</f>
        <v>103</v>
      </c>
      <c r="E59" s="167">
        <f t="shared" si="15"/>
        <v>-25</v>
      </c>
      <c r="F59" s="168">
        <f t="shared" si="16"/>
        <v>-19.53125</v>
      </c>
      <c r="G59" s="167">
        <f t="shared" si="17"/>
        <v>-9</v>
      </c>
      <c r="H59" s="168">
        <f t="shared" si="18"/>
        <v>-8.0357142857142865</v>
      </c>
    </row>
    <row r="60" spans="1:8" ht="31.5" customHeight="1">
      <c r="A60" s="166" t="s">
        <v>103</v>
      </c>
      <c r="B60" s="199">
        <f>'6.1. Інша інфо_1'!C20</f>
        <v>2589</v>
      </c>
      <c r="C60" s="199">
        <f>'6.1. Інша інфо_1'!F20</f>
        <v>2922</v>
      </c>
      <c r="D60" s="199">
        <f>'6.1. Інша інфо_1'!I20</f>
        <v>3646</v>
      </c>
      <c r="E60" s="167">
        <f t="shared" si="15"/>
        <v>1057</v>
      </c>
      <c r="F60" s="168">
        <f t="shared" si="16"/>
        <v>40.82657396678254</v>
      </c>
      <c r="G60" s="167">
        <f t="shared" si="17"/>
        <v>724</v>
      </c>
      <c r="H60" s="168">
        <f t="shared" si="18"/>
        <v>24.777549623545518</v>
      </c>
    </row>
    <row r="61" spans="1:8" ht="25.5" customHeight="1">
      <c r="A61" s="166" t="s">
        <v>105</v>
      </c>
      <c r="B61" s="199">
        <f>'6.1. Інша інфо_1'!C21</f>
        <v>6527</v>
      </c>
      <c r="C61" s="199">
        <f>'6.1. Інша інфо_1'!F21</f>
        <v>8759</v>
      </c>
      <c r="D61" s="199">
        <f>'6.1. Інша інфо_1'!I21</f>
        <v>7929</v>
      </c>
      <c r="E61" s="167">
        <f t="shared" si="15"/>
        <v>1402</v>
      </c>
      <c r="F61" s="168">
        <f t="shared" si="16"/>
        <v>21.480006128389768</v>
      </c>
      <c r="G61" s="167">
        <f t="shared" si="17"/>
        <v>-830</v>
      </c>
      <c r="H61" s="168">
        <f t="shared" si="18"/>
        <v>-9.4759675762073297</v>
      </c>
    </row>
    <row r="62" spans="1:8" ht="30" customHeight="1">
      <c r="A62" s="169" t="s">
        <v>371</v>
      </c>
      <c r="B62" s="175">
        <f>'6.1. Інша інфо_1'!C22</f>
        <v>14399</v>
      </c>
      <c r="C62" s="175">
        <f>'6.1. Інша інфо_1'!F22</f>
        <v>18369</v>
      </c>
      <c r="D62" s="175">
        <f>'6.1. Інша інфо_1'!I22</f>
        <v>18275</v>
      </c>
      <c r="E62" s="164">
        <f t="shared" si="15"/>
        <v>3876</v>
      </c>
      <c r="F62" s="165">
        <f t="shared" si="16"/>
        <v>26.918536009445099</v>
      </c>
      <c r="G62" s="164">
        <f t="shared" si="17"/>
        <v>-94</v>
      </c>
      <c r="H62" s="165">
        <f t="shared" si="18"/>
        <v>-0.51173172192280469</v>
      </c>
    </row>
    <row r="63" spans="1:8" ht="24.75" customHeight="1">
      <c r="A63" s="166" t="s">
        <v>104</v>
      </c>
      <c r="B63" s="199">
        <f>'6.1. Інша інфо_1'!C23</f>
        <v>42667</v>
      </c>
      <c r="C63" s="199">
        <f>'6.1. Інша інфо_1'!F23</f>
        <v>37333</v>
      </c>
      <c r="D63" s="199">
        <f>'6.1. Інша інфо_1'!I23</f>
        <v>34333</v>
      </c>
      <c r="E63" s="167">
        <f t="shared" si="15"/>
        <v>-8334</v>
      </c>
      <c r="F63" s="168">
        <f t="shared" si="16"/>
        <v>-19.532659901094522</v>
      </c>
      <c r="G63" s="167">
        <f t="shared" si="17"/>
        <v>-3000</v>
      </c>
      <c r="H63" s="168">
        <f t="shared" si="18"/>
        <v>-8.0357860338038734</v>
      </c>
    </row>
    <row r="64" spans="1:8" ht="30" customHeight="1">
      <c r="A64" s="166" t="s">
        <v>103</v>
      </c>
      <c r="B64" s="199">
        <f>'6.1. Інша інфо_1'!C24</f>
        <v>21575</v>
      </c>
      <c r="C64" s="199">
        <f>'6.1. Інша інфо_1'!F24</f>
        <v>24350</v>
      </c>
      <c r="D64" s="199">
        <f>'6.1. Інша інфо_1'!I24</f>
        <v>30383</v>
      </c>
      <c r="E64" s="167">
        <f t="shared" si="15"/>
        <v>8808</v>
      </c>
      <c r="F64" s="168">
        <f t="shared" si="16"/>
        <v>40.825028968713788</v>
      </c>
      <c r="G64" s="167">
        <f t="shared" si="17"/>
        <v>6033</v>
      </c>
      <c r="H64" s="168">
        <f t="shared" si="18"/>
        <v>24.776180698151951</v>
      </c>
    </row>
    <row r="65" spans="1:8" ht="24.75" customHeight="1">
      <c r="A65" s="166" t="s">
        <v>105</v>
      </c>
      <c r="B65" s="199">
        <f>'6.1. Інша інфо_1'!C25</f>
        <v>12576</v>
      </c>
      <c r="C65" s="199">
        <f>'6.1. Інша інфо_1'!F25</f>
        <v>16877</v>
      </c>
      <c r="D65" s="199">
        <f>'6.1. Інша інфо_1'!I25</f>
        <v>15366</v>
      </c>
      <c r="E65" s="167">
        <f t="shared" si="15"/>
        <v>2790</v>
      </c>
      <c r="F65" s="168">
        <f t="shared" si="16"/>
        <v>22.185114503816795</v>
      </c>
      <c r="G65" s="167">
        <f t="shared" si="17"/>
        <v>-1511</v>
      </c>
      <c r="H65" s="168">
        <f t="shared" si="18"/>
        <v>-8.9530129762398527</v>
      </c>
    </row>
    <row r="66" spans="1:8" ht="51.75" customHeight="1">
      <c r="A66" s="660" t="s">
        <v>373</v>
      </c>
      <c r="B66" s="660"/>
      <c r="C66" s="660"/>
      <c r="D66" s="660"/>
      <c r="E66" s="660"/>
      <c r="F66" s="660"/>
      <c r="G66" s="660"/>
      <c r="H66" s="660"/>
    </row>
    <row r="67" spans="1:8" ht="17.25" customHeight="1">
      <c r="A67" s="172" t="s">
        <v>250</v>
      </c>
      <c r="B67" s="279"/>
      <c r="C67" s="173"/>
      <c r="D67" s="173"/>
      <c r="E67" s="173"/>
      <c r="F67" s="173"/>
      <c r="G67" s="173"/>
      <c r="H67" s="173"/>
    </row>
    <row r="68" spans="1:8" ht="12.75" customHeight="1">
      <c r="A68" s="659" t="s">
        <v>230</v>
      </c>
      <c r="B68" s="659"/>
      <c r="C68" s="659"/>
      <c r="D68" s="659"/>
      <c r="E68" s="659"/>
      <c r="F68" s="659"/>
      <c r="G68" s="659"/>
      <c r="H68" s="659"/>
    </row>
    <row r="69" spans="1:8" ht="23.25" customHeight="1">
      <c r="A69" s="665" t="s">
        <v>231</v>
      </c>
      <c r="B69" s="665" t="s">
        <v>324</v>
      </c>
      <c r="C69" s="665" t="s">
        <v>399</v>
      </c>
      <c r="D69" s="665" t="s">
        <v>400</v>
      </c>
      <c r="E69" s="665" t="s">
        <v>232</v>
      </c>
      <c r="F69" s="665"/>
      <c r="G69" s="665"/>
      <c r="H69" s="665"/>
    </row>
    <row r="70" spans="1:8" ht="13.2">
      <c r="A70" s="665"/>
      <c r="B70" s="665"/>
      <c r="C70" s="665"/>
      <c r="D70" s="665"/>
      <c r="E70" s="661" t="s">
        <v>402</v>
      </c>
      <c r="F70" s="661"/>
      <c r="G70" s="661" t="s">
        <v>401</v>
      </c>
      <c r="H70" s="661"/>
    </row>
    <row r="71" spans="1:8" ht="20.25" customHeight="1">
      <c r="A71" s="665"/>
      <c r="B71" s="665"/>
      <c r="C71" s="665"/>
      <c r="D71" s="665"/>
      <c r="E71" s="661"/>
      <c r="F71" s="661"/>
      <c r="G71" s="661"/>
      <c r="H71" s="661"/>
    </row>
    <row r="72" spans="1:8" ht="13.2">
      <c r="A72" s="665"/>
      <c r="B72" s="665"/>
      <c r="C72" s="665"/>
      <c r="D72" s="665"/>
      <c r="E72" s="661"/>
      <c r="F72" s="661"/>
      <c r="G72" s="661"/>
      <c r="H72" s="661"/>
    </row>
    <row r="73" spans="1:8">
      <c r="A73" s="665"/>
      <c r="B73" s="665"/>
      <c r="C73" s="665"/>
      <c r="D73" s="665"/>
      <c r="E73" s="390" t="s">
        <v>233</v>
      </c>
      <c r="F73" s="390" t="s">
        <v>234</v>
      </c>
      <c r="G73" s="390" t="s">
        <v>233</v>
      </c>
      <c r="H73" s="390" t="s">
        <v>234</v>
      </c>
    </row>
    <row r="74" spans="1:8">
      <c r="A74" s="169" t="s">
        <v>251</v>
      </c>
      <c r="B74" s="282">
        <f>'I. Фін результат'!C22</f>
        <v>6583</v>
      </c>
      <c r="C74" s="282">
        <f>'I. Фін результат'!E22</f>
        <v>5163</v>
      </c>
      <c r="D74" s="282">
        <f>'I. Фін результат'!F22</f>
        <v>6876</v>
      </c>
      <c r="E74" s="164">
        <f t="shared" ref="E74" si="19">D74-B74</f>
        <v>293</v>
      </c>
      <c r="F74" s="165">
        <f t="shared" ref="F74" si="20">E74/B74*100</f>
        <v>4.4508582713048765</v>
      </c>
      <c r="G74" s="164">
        <f t="shared" ref="G74" si="21">D74-C74</f>
        <v>1713</v>
      </c>
      <c r="H74" s="165">
        <f t="shared" ref="H74" si="22">G74/C74*100</f>
        <v>33.178384660081349</v>
      </c>
    </row>
    <row r="75" spans="1:8" ht="32.25" customHeight="1">
      <c r="A75" s="166" t="s">
        <v>3</v>
      </c>
      <c r="B75" s="278">
        <f>'I. Фін результат'!C63</f>
        <v>3779</v>
      </c>
      <c r="C75" s="278">
        <f>'I. Фін результат'!E63</f>
        <v>1788</v>
      </c>
      <c r="D75" s="278">
        <f>'I. Фін результат'!F63</f>
        <v>3329</v>
      </c>
      <c r="E75" s="167">
        <f t="shared" ref="E75:E77" si="23">D75-B75</f>
        <v>-450</v>
      </c>
      <c r="F75" s="168">
        <f t="shared" ref="F75:F77" si="24">E75/B75*100</f>
        <v>-11.907912146070389</v>
      </c>
      <c r="G75" s="167">
        <f t="shared" ref="G75:G77" si="25">D75-C75</f>
        <v>1541</v>
      </c>
      <c r="H75" s="168">
        <f t="shared" ref="H75:H77" si="26">G75/C75*100</f>
        <v>86.185682326621929</v>
      </c>
    </row>
    <row r="76" spans="1:8" ht="32.25" customHeight="1">
      <c r="A76" s="166" t="s">
        <v>53</v>
      </c>
      <c r="B76" s="278">
        <f>'I. Фін результат'!C74</f>
        <v>4047</v>
      </c>
      <c r="C76" s="278">
        <f>'I. Фін результат'!E74</f>
        <v>1731</v>
      </c>
      <c r="D76" s="278">
        <f>'I. Фін результат'!F74</f>
        <v>3276</v>
      </c>
      <c r="E76" s="167">
        <f t="shared" si="23"/>
        <v>-771</v>
      </c>
      <c r="F76" s="168">
        <f t="shared" si="24"/>
        <v>-19.051148999258711</v>
      </c>
      <c r="G76" s="167">
        <f t="shared" si="25"/>
        <v>1545</v>
      </c>
      <c r="H76" s="168">
        <f t="shared" si="26"/>
        <v>89.254766031195842</v>
      </c>
    </row>
    <row r="77" spans="1:8" ht="30" customHeight="1">
      <c r="A77" s="169" t="s">
        <v>131</v>
      </c>
      <c r="B77" s="282">
        <f>'I. Фін результат'!C79</f>
        <v>4047</v>
      </c>
      <c r="C77" s="282">
        <f>'I. Фін результат'!E79</f>
        <v>1419</v>
      </c>
      <c r="D77" s="282">
        <f>'I. Фін результат'!F79</f>
        <v>3276</v>
      </c>
      <c r="E77" s="164">
        <f t="shared" si="23"/>
        <v>-771</v>
      </c>
      <c r="F77" s="165">
        <f t="shared" si="24"/>
        <v>-19.051148999258711</v>
      </c>
      <c r="G77" s="164">
        <f t="shared" si="25"/>
        <v>1857</v>
      </c>
      <c r="H77" s="165">
        <f t="shared" si="26"/>
        <v>130.86680761099365</v>
      </c>
    </row>
    <row r="78" spans="1:8" ht="20.25" customHeight="1">
      <c r="A78" s="166" t="s">
        <v>252</v>
      </c>
      <c r="B78" s="278">
        <f>'I. Фін результат'!C80</f>
        <v>4047</v>
      </c>
      <c r="C78" s="278">
        <f>'I. Фін результат'!E80</f>
        <v>1419</v>
      </c>
      <c r="D78" s="278">
        <f>'I. Фін результат'!F80</f>
        <v>3276</v>
      </c>
      <c r="E78" s="164"/>
      <c r="F78" s="165"/>
      <c r="G78" s="164"/>
      <c r="H78" s="165"/>
    </row>
    <row r="79" spans="1:8" ht="31.5" customHeight="1">
      <c r="A79" s="166" t="s">
        <v>12</v>
      </c>
      <c r="B79" s="278">
        <f>'I. Фін результат'!C81</f>
        <v>0</v>
      </c>
      <c r="C79" s="278">
        <f>'I. Фін результат'!E81</f>
        <v>0</v>
      </c>
      <c r="D79" s="278">
        <f>'I. Фін результат'!F81</f>
        <v>0</v>
      </c>
      <c r="E79" s="164"/>
      <c r="F79" s="165"/>
      <c r="G79" s="164"/>
      <c r="H79" s="165"/>
    </row>
    <row r="80" spans="1:8" ht="24.75" customHeight="1">
      <c r="A80" s="170" t="s">
        <v>374</v>
      </c>
      <c r="B80" s="279"/>
      <c r="C80" s="171"/>
      <c r="D80" s="171"/>
      <c r="E80" s="171"/>
      <c r="F80" s="171"/>
      <c r="G80" s="174"/>
      <c r="H80" s="171"/>
    </row>
    <row r="81" spans="1:8" ht="17.399999999999999">
      <c r="A81" s="667" t="s">
        <v>253</v>
      </c>
      <c r="B81" s="667"/>
      <c r="C81" s="667"/>
      <c r="D81" s="667"/>
      <c r="E81" s="667"/>
      <c r="F81" s="667"/>
      <c r="G81" s="667"/>
      <c r="H81" s="667"/>
    </row>
    <row r="82" spans="1:8" ht="17.399999999999999">
      <c r="A82" s="667" t="s">
        <v>254</v>
      </c>
      <c r="B82" s="667"/>
      <c r="C82" s="667"/>
      <c r="D82" s="667"/>
      <c r="E82" s="667"/>
      <c r="F82" s="667"/>
      <c r="G82" s="667"/>
      <c r="H82" s="667"/>
    </row>
    <row r="83" spans="1:8">
      <c r="A83" s="659" t="s">
        <v>230</v>
      </c>
      <c r="B83" s="659"/>
      <c r="C83" s="659"/>
      <c r="D83" s="659"/>
      <c r="E83" s="659"/>
      <c r="F83" s="659"/>
      <c r="G83" s="659"/>
      <c r="H83" s="659"/>
    </row>
    <row r="84" spans="1:8">
      <c r="A84" s="665" t="s">
        <v>231</v>
      </c>
      <c r="B84" s="665" t="s">
        <v>324</v>
      </c>
      <c r="C84" s="665" t="s">
        <v>399</v>
      </c>
      <c r="D84" s="665" t="s">
        <v>400</v>
      </c>
      <c r="E84" s="665" t="s">
        <v>232</v>
      </c>
      <c r="F84" s="665"/>
      <c r="G84" s="665"/>
      <c r="H84" s="665"/>
    </row>
    <row r="85" spans="1:8" ht="13.2">
      <c r="A85" s="665"/>
      <c r="B85" s="665"/>
      <c r="C85" s="665"/>
      <c r="D85" s="665"/>
      <c r="E85" s="661" t="s">
        <v>402</v>
      </c>
      <c r="F85" s="661"/>
      <c r="G85" s="661" t="s">
        <v>401</v>
      </c>
      <c r="H85" s="661"/>
    </row>
    <row r="86" spans="1:8" ht="13.2">
      <c r="A86" s="665"/>
      <c r="B86" s="665"/>
      <c r="C86" s="665"/>
      <c r="D86" s="665"/>
      <c r="E86" s="661"/>
      <c r="F86" s="661"/>
      <c r="G86" s="661"/>
      <c r="H86" s="661"/>
    </row>
    <row r="87" spans="1:8" ht="22.5" customHeight="1">
      <c r="A87" s="665"/>
      <c r="B87" s="665"/>
      <c r="C87" s="665"/>
      <c r="D87" s="665"/>
      <c r="E87" s="661"/>
      <c r="F87" s="661"/>
      <c r="G87" s="661"/>
      <c r="H87" s="661"/>
    </row>
    <row r="88" spans="1:8">
      <c r="A88" s="665"/>
      <c r="B88" s="665"/>
      <c r="C88" s="665"/>
      <c r="D88" s="665"/>
      <c r="E88" s="390" t="s">
        <v>233</v>
      </c>
      <c r="F88" s="390" t="s">
        <v>234</v>
      </c>
      <c r="G88" s="390" t="s">
        <v>233</v>
      </c>
      <c r="H88" s="390" t="s">
        <v>234</v>
      </c>
    </row>
    <row r="89" spans="1:8" ht="20.25" customHeight="1">
      <c r="A89" s="169" t="s">
        <v>255</v>
      </c>
      <c r="B89" s="175">
        <f>SUM(B90:B97)</f>
        <v>10633</v>
      </c>
      <c r="C89" s="175">
        <f t="shared" ref="C89:D89" si="27">SUM(C90:C97)</f>
        <v>10341</v>
      </c>
      <c r="D89" s="175">
        <f t="shared" si="27"/>
        <v>11105.6</v>
      </c>
      <c r="E89" s="164">
        <f t="shared" ref="E89" si="28">D89-B89</f>
        <v>472.60000000000036</v>
      </c>
      <c r="F89" s="165">
        <f t="shared" ref="F89" si="29">E89/B89*100</f>
        <v>4.4446534374118345</v>
      </c>
      <c r="G89" s="164">
        <f t="shared" ref="G89" si="30">D89-C89</f>
        <v>764.60000000000036</v>
      </c>
      <c r="H89" s="165">
        <f t="shared" ref="H89" si="31">G89/C89*100</f>
        <v>7.3938690648873457</v>
      </c>
    </row>
    <row r="90" spans="1:8" ht="31.2">
      <c r="A90" s="166" t="s">
        <v>256</v>
      </c>
      <c r="B90" s="176">
        <f>'ІІ. Розр. з бюджетом'!C20</f>
        <v>5105</v>
      </c>
      <c r="C90" s="176">
        <f>'ІІ. Розр. з бюджетом'!E20</f>
        <v>3600</v>
      </c>
      <c r="D90" s="176">
        <f>'ІІ. Розр. з бюджетом'!F20</f>
        <v>4547</v>
      </c>
      <c r="E90" s="167">
        <f t="shared" ref="E90:E97" si="32">D90-B90</f>
        <v>-558</v>
      </c>
      <c r="F90" s="168">
        <f t="shared" ref="F90:F97" si="33">E90/B90*100</f>
        <v>-10.930460333006856</v>
      </c>
      <c r="G90" s="167">
        <f t="shared" ref="G90:G97" si="34">D90-C90</f>
        <v>947</v>
      </c>
      <c r="H90" s="168">
        <f t="shared" ref="H90:H97" si="35">G90/C90*100</f>
        <v>26.305555555555554</v>
      </c>
    </row>
    <row r="91" spans="1:8" ht="20.25" customHeight="1">
      <c r="A91" s="166" t="s">
        <v>257</v>
      </c>
      <c r="B91" s="176">
        <f>'ІІ. Розр. з бюджетом'!C29</f>
        <v>1692</v>
      </c>
      <c r="C91" s="176">
        <f>'ІІ. Розр. з бюджетом'!E29</f>
        <v>2123</v>
      </c>
      <c r="D91" s="176">
        <f>'ІІ. Розр. з бюджетом'!F29</f>
        <v>2147</v>
      </c>
      <c r="E91" s="167">
        <f t="shared" si="32"/>
        <v>455</v>
      </c>
      <c r="F91" s="168">
        <f t="shared" si="33"/>
        <v>26.891252955082745</v>
      </c>
      <c r="G91" s="167">
        <f t="shared" si="34"/>
        <v>24</v>
      </c>
      <c r="H91" s="168">
        <f t="shared" si="35"/>
        <v>1.1304757418747056</v>
      </c>
    </row>
    <row r="92" spans="1:8">
      <c r="A92" s="166" t="s">
        <v>258</v>
      </c>
      <c r="B92" s="176">
        <f>'ІІ. Розр. з бюджетом'!C25</f>
        <v>141</v>
      </c>
      <c r="C92" s="176">
        <f>'ІІ. Розр. з бюджетом'!E25</f>
        <v>177</v>
      </c>
      <c r="D92" s="176">
        <f>'ІІ. Розр. з бюджетом'!F25</f>
        <v>180</v>
      </c>
      <c r="E92" s="167">
        <f t="shared" si="32"/>
        <v>39</v>
      </c>
      <c r="F92" s="168">
        <f t="shared" si="33"/>
        <v>27.659574468085108</v>
      </c>
      <c r="G92" s="167">
        <f t="shared" si="34"/>
        <v>3</v>
      </c>
      <c r="H92" s="168">
        <f t="shared" si="35"/>
        <v>1.6949152542372881</v>
      </c>
    </row>
    <row r="93" spans="1:8" ht="30.75" customHeight="1">
      <c r="A93" s="166" t="s">
        <v>259</v>
      </c>
      <c r="B93" s="176">
        <f>'ІІ. Розр. з бюджетом'!C38</f>
        <v>1938</v>
      </c>
      <c r="C93" s="176">
        <f>'ІІ. Розр. з бюджетом'!E38</f>
        <v>2594</v>
      </c>
      <c r="D93" s="176">
        <f>'ІІ. Розр. з бюджетом'!F38</f>
        <v>2464</v>
      </c>
      <c r="E93" s="167">
        <f t="shared" si="32"/>
        <v>526</v>
      </c>
      <c r="F93" s="168">
        <f t="shared" si="33"/>
        <v>27.141382868937047</v>
      </c>
      <c r="G93" s="167">
        <f t="shared" si="34"/>
        <v>-130</v>
      </c>
      <c r="H93" s="168">
        <f t="shared" si="35"/>
        <v>-5.0115651503469545</v>
      </c>
    </row>
    <row r="94" spans="1:8" ht="30" customHeight="1">
      <c r="A94" s="166" t="s">
        <v>260</v>
      </c>
      <c r="B94" s="176">
        <f>'ІІ. Розр. з бюджетом'!C28</f>
        <v>0</v>
      </c>
      <c r="C94" s="176">
        <f>'ІІ. Розр. з бюджетом'!E28</f>
        <v>312</v>
      </c>
      <c r="D94" s="176">
        <f>'ІІ. Розр. з бюджетом'!F28</f>
        <v>0</v>
      </c>
      <c r="E94" s="167">
        <f t="shared" si="32"/>
        <v>0</v>
      </c>
      <c r="F94" s="168" t="e">
        <f t="shared" si="33"/>
        <v>#DIV/0!</v>
      </c>
      <c r="G94" s="167">
        <f t="shared" si="34"/>
        <v>-312</v>
      </c>
      <c r="H94" s="168">
        <f t="shared" si="35"/>
        <v>-100</v>
      </c>
    </row>
    <row r="95" spans="1:8" ht="18.75" customHeight="1">
      <c r="A95" s="166" t="s">
        <v>261</v>
      </c>
      <c r="B95" s="176">
        <f>'ІІ. Розр. з бюджетом'!C31</f>
        <v>48</v>
      </c>
      <c r="C95" s="176">
        <f>'ІІ. Розр. з бюджетом'!E31</f>
        <v>48</v>
      </c>
      <c r="D95" s="176">
        <f>'ІІ. Розр. з бюджетом'!F31</f>
        <v>48</v>
      </c>
      <c r="E95" s="167">
        <f t="shared" si="32"/>
        <v>0</v>
      </c>
      <c r="F95" s="168">
        <f t="shared" si="33"/>
        <v>0</v>
      </c>
      <c r="G95" s="167">
        <f t="shared" si="34"/>
        <v>0</v>
      </c>
      <c r="H95" s="168">
        <f t="shared" si="35"/>
        <v>0</v>
      </c>
    </row>
    <row r="96" spans="1:8" ht="21" customHeight="1">
      <c r="A96" s="166" t="s">
        <v>262</v>
      </c>
      <c r="B96" s="176">
        <f>'ІІ. Розр. з бюджетом'!C39</f>
        <v>1304</v>
      </c>
      <c r="C96" s="176">
        <f>'ІІ. Розр. з бюджетом'!E39</f>
        <v>1345</v>
      </c>
      <c r="D96" s="176">
        <f>'ІІ. Розр. з бюджетом'!F39</f>
        <v>1392</v>
      </c>
      <c r="E96" s="167">
        <f t="shared" si="32"/>
        <v>88</v>
      </c>
      <c r="F96" s="168">
        <f t="shared" si="33"/>
        <v>6.7484662576687118</v>
      </c>
      <c r="G96" s="167">
        <f t="shared" si="34"/>
        <v>47</v>
      </c>
      <c r="H96" s="168">
        <f t="shared" si="35"/>
        <v>3.494423791821561</v>
      </c>
    </row>
    <row r="97" spans="1:8" ht="30" customHeight="1">
      <c r="A97" s="166" t="s">
        <v>323</v>
      </c>
      <c r="B97" s="176">
        <f>'ІІ. Розр. з бюджетом'!C33</f>
        <v>405</v>
      </c>
      <c r="C97" s="176">
        <f>'ІІ. Розр. з бюджетом'!E33</f>
        <v>142</v>
      </c>
      <c r="D97" s="176">
        <f>'ІІ. Розр. з бюджетом'!F33</f>
        <v>327.60000000000002</v>
      </c>
      <c r="E97" s="167">
        <f t="shared" si="32"/>
        <v>-77.399999999999977</v>
      </c>
      <c r="F97" s="168">
        <f t="shared" si="33"/>
        <v>-19.111111111111107</v>
      </c>
      <c r="G97" s="167">
        <f t="shared" si="34"/>
        <v>185.60000000000002</v>
      </c>
      <c r="H97" s="168">
        <f t="shared" si="35"/>
        <v>130.7042253521127</v>
      </c>
    </row>
    <row r="98" spans="1:8" ht="18" customHeight="1"/>
    <row r="99" spans="1:8" ht="19.5" customHeight="1"/>
  </sheetData>
  <sheetProtection algorithmName="SHA-512" hashValue="cSbskwB0PiAnGKQMKU4oJH2gfC8QZQPwHPJ2byLJwz8Sik3kCm3khDr9U7XxzRmTPb6fq/3jqaL7rP5Xh4MivQ==" saltValue="u7bKgUGUt37buPGbGKPVVA==" spinCount="100000" sheet="1" objects="1" scenarios="1" selectLockedCells="1" selectUnlockedCells="1"/>
  <mergeCells count="49">
    <mergeCell ref="A66:H66"/>
    <mergeCell ref="A68:H68"/>
    <mergeCell ref="A49:A53"/>
    <mergeCell ref="B49:B53"/>
    <mergeCell ref="C49:C53"/>
    <mergeCell ref="D49:D53"/>
    <mergeCell ref="E49:H49"/>
    <mergeCell ref="E50:F52"/>
    <mergeCell ref="G50:H52"/>
    <mergeCell ref="A81:H81"/>
    <mergeCell ref="A69:A73"/>
    <mergeCell ref="B69:B73"/>
    <mergeCell ref="C69:C73"/>
    <mergeCell ref="D69:D73"/>
    <mergeCell ref="E69:H69"/>
    <mergeCell ref="E70:F72"/>
    <mergeCell ref="G70:H72"/>
    <mergeCell ref="A82:H82"/>
    <mergeCell ref="A83:H83"/>
    <mergeCell ref="A84:A88"/>
    <mergeCell ref="B84:B88"/>
    <mergeCell ref="C84:C88"/>
    <mergeCell ref="D84:D88"/>
    <mergeCell ref="E84:H84"/>
    <mergeCell ref="E85:F87"/>
    <mergeCell ref="G85:H87"/>
    <mergeCell ref="A34:A38"/>
    <mergeCell ref="B34:B38"/>
    <mergeCell ref="C34:C38"/>
    <mergeCell ref="D34:D38"/>
    <mergeCell ref="E34:H34"/>
    <mergeCell ref="E35:F37"/>
    <mergeCell ref="G35:H37"/>
    <mergeCell ref="A47:H47"/>
    <mergeCell ref="A48:H48"/>
    <mergeCell ref="A46:H46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1:H31"/>
    <mergeCell ref="A32:H32"/>
    <mergeCell ref="A33:H33"/>
  </mergeCells>
  <pageMargins left="0.7" right="0.16" top="0.3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81"/>
  <sheetViews>
    <sheetView view="pageBreakPreview" topLeftCell="A29" zoomScale="98" zoomScaleNormal="100" zoomScaleSheetLayoutView="98" workbookViewId="0">
      <selection activeCell="A52" sqref="A52:XFD52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4" width="16.44140625" style="392" customWidth="1"/>
    <col min="5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7" s="232" customFormat="1" ht="15.6">
      <c r="B1" s="233"/>
      <c r="C1" s="233"/>
      <c r="D1" s="407"/>
      <c r="E1" s="233"/>
      <c r="F1" s="233"/>
      <c r="G1" s="233"/>
    </row>
    <row r="2" spans="1:7" s="232" customFormat="1" ht="15.6">
      <c r="A2" s="443" t="s">
        <v>204</v>
      </c>
      <c r="B2" s="443"/>
      <c r="C2" s="443"/>
      <c r="D2" s="443"/>
      <c r="E2" s="443"/>
      <c r="F2" s="443"/>
      <c r="G2" s="443"/>
    </row>
    <row r="3" spans="1:7" s="232" customFormat="1" ht="15.6">
      <c r="A3" s="234"/>
      <c r="B3" s="235"/>
      <c r="C3" s="408"/>
      <c r="D3" s="409"/>
      <c r="E3" s="409"/>
      <c r="F3" s="234"/>
      <c r="G3" s="235" t="s">
        <v>230</v>
      </c>
    </row>
    <row r="4" spans="1:7" s="232" customFormat="1" ht="64.5" customHeight="1">
      <c r="A4" s="236" t="s">
        <v>102</v>
      </c>
      <c r="B4" s="237" t="s">
        <v>7</v>
      </c>
      <c r="C4" s="410" t="s">
        <v>385</v>
      </c>
      <c r="D4" s="410" t="s">
        <v>386</v>
      </c>
      <c r="E4" s="410" t="s">
        <v>414</v>
      </c>
      <c r="F4" s="238" t="s">
        <v>293</v>
      </c>
      <c r="G4" s="238" t="s">
        <v>190</v>
      </c>
    </row>
    <row r="5" spans="1:7" s="232" customFormat="1" ht="23.25" customHeight="1">
      <c r="A5" s="239">
        <v>1</v>
      </c>
      <c r="B5" s="55">
        <v>2</v>
      </c>
      <c r="C5" s="411">
        <v>3</v>
      </c>
      <c r="D5" s="411">
        <v>4</v>
      </c>
      <c r="E5" s="411">
        <v>5</v>
      </c>
      <c r="F5" s="55">
        <v>6</v>
      </c>
      <c r="G5" s="55">
        <v>7</v>
      </c>
    </row>
    <row r="6" spans="1:7" s="232" customFormat="1" ht="47.25" customHeight="1">
      <c r="A6" s="50" t="s">
        <v>187</v>
      </c>
      <c r="B6" s="51">
        <v>1018</v>
      </c>
      <c r="C6" s="184">
        <f>SUM(C7:C26)</f>
        <v>-3728</v>
      </c>
      <c r="D6" s="184">
        <f>SUM(D7:D26)</f>
        <v>-3876</v>
      </c>
      <c r="E6" s="184">
        <f>SUM(E7:E26)</f>
        <v>-3989</v>
      </c>
      <c r="F6" s="184">
        <f>E6-D6</f>
        <v>-113</v>
      </c>
      <c r="G6" s="52">
        <f>(E6/D6)*100</f>
        <v>102.91537667698658</v>
      </c>
    </row>
    <row r="7" spans="1:7" s="232" customFormat="1" ht="22.5" customHeight="1">
      <c r="A7" s="178" t="s">
        <v>307</v>
      </c>
      <c r="B7" s="51"/>
      <c r="C7" s="179">
        <v>-1304</v>
      </c>
      <c r="D7" s="179">
        <v>-1345</v>
      </c>
      <c r="E7" s="179">
        <v>-1392</v>
      </c>
      <c r="F7" s="179">
        <f t="shared" ref="F7:F35" si="0">E7-D7</f>
        <v>-47</v>
      </c>
      <c r="G7" s="56">
        <f t="shared" ref="G7:G34" si="1">(E7/D7)*100</f>
        <v>103.49442379182156</v>
      </c>
    </row>
    <row r="8" spans="1:7" s="232" customFormat="1" ht="22.5" customHeight="1">
      <c r="A8" s="178" t="s">
        <v>145</v>
      </c>
      <c r="B8" s="51"/>
      <c r="C8" s="179">
        <v>-48</v>
      </c>
      <c r="D8" s="179">
        <v>-48</v>
      </c>
      <c r="E8" s="179">
        <v>-48</v>
      </c>
      <c r="F8" s="179">
        <f t="shared" si="0"/>
        <v>0</v>
      </c>
      <c r="G8" s="56">
        <f t="shared" si="1"/>
        <v>100</v>
      </c>
    </row>
    <row r="9" spans="1:7" s="232" customFormat="1" ht="22.5" customHeight="1">
      <c r="A9" s="178" t="s">
        <v>264</v>
      </c>
      <c r="B9" s="51"/>
      <c r="C9" s="179">
        <v>-19</v>
      </c>
      <c r="D9" s="179">
        <v>-3</v>
      </c>
      <c r="E9" s="179">
        <v>-14</v>
      </c>
      <c r="F9" s="179">
        <f t="shared" si="0"/>
        <v>-11</v>
      </c>
      <c r="G9" s="56">
        <f t="shared" si="1"/>
        <v>466.66666666666669</v>
      </c>
    </row>
    <row r="10" spans="1:7" s="232" customFormat="1" ht="22.5" customHeight="1">
      <c r="A10" s="178" t="s">
        <v>265</v>
      </c>
      <c r="B10" s="51"/>
      <c r="C10" s="179"/>
      <c r="D10" s="179">
        <v>-3</v>
      </c>
      <c r="E10" s="179"/>
      <c r="F10" s="179">
        <f t="shared" si="0"/>
        <v>3</v>
      </c>
      <c r="G10" s="56">
        <f t="shared" si="1"/>
        <v>0</v>
      </c>
    </row>
    <row r="11" spans="1:7" s="232" customFormat="1" ht="22.5" hidden="1" customHeight="1">
      <c r="A11" s="178" t="s">
        <v>298</v>
      </c>
      <c r="B11" s="51"/>
      <c r="C11" s="179"/>
      <c r="D11" s="179">
        <v>0</v>
      </c>
      <c r="E11" s="179"/>
      <c r="F11" s="179">
        <f t="shared" si="0"/>
        <v>0</v>
      </c>
      <c r="G11" s="56" t="e">
        <f t="shared" si="1"/>
        <v>#DIV/0!</v>
      </c>
    </row>
    <row r="12" spans="1:7" s="232" customFormat="1" ht="22.5" customHeight="1">
      <c r="A12" s="178" t="s">
        <v>284</v>
      </c>
      <c r="B12" s="51"/>
      <c r="C12" s="179">
        <v>-1</v>
      </c>
      <c r="D12" s="179">
        <v>-1</v>
      </c>
      <c r="E12" s="179">
        <v>-1</v>
      </c>
      <c r="F12" s="179">
        <f t="shared" si="0"/>
        <v>0</v>
      </c>
      <c r="G12" s="56">
        <f t="shared" si="1"/>
        <v>100</v>
      </c>
    </row>
    <row r="13" spans="1:7" s="232" customFormat="1" ht="22.5" customHeight="1">
      <c r="A13" s="178" t="s">
        <v>299</v>
      </c>
      <c r="B13" s="51"/>
      <c r="C13" s="179">
        <v>-4</v>
      </c>
      <c r="D13" s="179">
        <v>-3</v>
      </c>
      <c r="E13" s="179">
        <v>-1</v>
      </c>
      <c r="F13" s="179">
        <f t="shared" si="0"/>
        <v>2</v>
      </c>
      <c r="G13" s="56">
        <f t="shared" si="1"/>
        <v>33.333333333333329</v>
      </c>
    </row>
    <row r="14" spans="1:7" s="232" customFormat="1" ht="22.5" customHeight="1">
      <c r="A14" s="178" t="s">
        <v>300</v>
      </c>
      <c r="B14" s="51"/>
      <c r="C14" s="179">
        <v>-69</v>
      </c>
      <c r="D14" s="179">
        <v>-50</v>
      </c>
      <c r="E14" s="179">
        <v>-59</v>
      </c>
      <c r="F14" s="179">
        <f t="shared" si="0"/>
        <v>-9</v>
      </c>
      <c r="G14" s="56">
        <f t="shared" si="1"/>
        <v>118</v>
      </c>
    </row>
    <row r="15" spans="1:7" s="232" customFormat="1" ht="22.5" customHeight="1">
      <c r="A15" s="178" t="s">
        <v>266</v>
      </c>
      <c r="B15" s="51"/>
      <c r="C15" s="179"/>
      <c r="D15" s="179">
        <v>-2</v>
      </c>
      <c r="E15" s="179">
        <v>-6</v>
      </c>
      <c r="F15" s="179">
        <f t="shared" si="0"/>
        <v>-4</v>
      </c>
      <c r="G15" s="56">
        <f t="shared" si="1"/>
        <v>300</v>
      </c>
    </row>
    <row r="16" spans="1:7" s="232" customFormat="1" ht="18.75" customHeight="1">
      <c r="A16" s="178" t="s">
        <v>267</v>
      </c>
      <c r="B16" s="51"/>
      <c r="C16" s="179">
        <v>-142</v>
      </c>
      <c r="D16" s="179">
        <v>-196</v>
      </c>
      <c r="E16" s="179">
        <v>-226</v>
      </c>
      <c r="F16" s="179">
        <f t="shared" si="0"/>
        <v>-30</v>
      </c>
      <c r="G16" s="56">
        <f t="shared" si="1"/>
        <v>115.30612244897959</v>
      </c>
    </row>
    <row r="17" spans="1:7" s="232" customFormat="1" ht="22.5" customHeight="1">
      <c r="A17" s="178" t="s">
        <v>302</v>
      </c>
      <c r="B17" s="51"/>
      <c r="C17" s="179">
        <v>-9</v>
      </c>
      <c r="D17" s="179">
        <v>-11</v>
      </c>
      <c r="E17" s="179">
        <v>-13</v>
      </c>
      <c r="F17" s="179">
        <f t="shared" si="0"/>
        <v>-2</v>
      </c>
      <c r="G17" s="56">
        <f t="shared" si="1"/>
        <v>118.18181818181819</v>
      </c>
    </row>
    <row r="18" spans="1:7" s="232" customFormat="1" ht="35.25" customHeight="1">
      <c r="A18" s="268" t="s">
        <v>301</v>
      </c>
      <c r="B18" s="51"/>
      <c r="C18" s="179">
        <v>-1244</v>
      </c>
      <c r="D18" s="179">
        <v>-1270</v>
      </c>
      <c r="E18" s="179">
        <v>-1356</v>
      </c>
      <c r="F18" s="179">
        <f t="shared" si="0"/>
        <v>-86</v>
      </c>
      <c r="G18" s="56">
        <f t="shared" si="1"/>
        <v>106.77165354330708</v>
      </c>
    </row>
    <row r="19" spans="1:7" s="232" customFormat="1" ht="22.5" hidden="1" customHeight="1">
      <c r="A19" s="182" t="s">
        <v>285</v>
      </c>
      <c r="B19" s="51"/>
      <c r="C19" s="179"/>
      <c r="D19" s="179">
        <v>0</v>
      </c>
      <c r="E19" s="179"/>
      <c r="F19" s="179">
        <f t="shared" si="0"/>
        <v>0</v>
      </c>
      <c r="G19" s="56" t="e">
        <f t="shared" si="1"/>
        <v>#DIV/0!</v>
      </c>
    </row>
    <row r="20" spans="1:7" s="232" customFormat="1" ht="22.5" customHeight="1">
      <c r="A20" s="178" t="s">
        <v>314</v>
      </c>
      <c r="B20" s="51"/>
      <c r="C20" s="179">
        <v>-881</v>
      </c>
      <c r="D20" s="179">
        <v>-931</v>
      </c>
      <c r="E20" s="179">
        <v>-757</v>
      </c>
      <c r="F20" s="179">
        <f t="shared" si="0"/>
        <v>174</v>
      </c>
      <c r="G20" s="56">
        <f t="shared" si="1"/>
        <v>81.310418904403875</v>
      </c>
    </row>
    <row r="21" spans="1:7" s="232" customFormat="1" ht="22.5" customHeight="1">
      <c r="A21" s="178" t="s">
        <v>303</v>
      </c>
      <c r="B21" s="51"/>
      <c r="C21" s="179"/>
      <c r="D21" s="179">
        <v>-6</v>
      </c>
      <c r="E21" s="179">
        <v>-1</v>
      </c>
      <c r="F21" s="179">
        <f t="shared" si="0"/>
        <v>5</v>
      </c>
      <c r="G21" s="56">
        <f t="shared" si="1"/>
        <v>16.666666666666664</v>
      </c>
    </row>
    <row r="22" spans="1:7" s="232" customFormat="1" ht="22.5" customHeight="1">
      <c r="A22" s="178" t="s">
        <v>413</v>
      </c>
      <c r="B22" s="51"/>
      <c r="C22" s="179">
        <v>-5</v>
      </c>
      <c r="D22" s="179"/>
      <c r="E22" s="179"/>
      <c r="F22" s="179">
        <f t="shared" si="0"/>
        <v>0</v>
      </c>
      <c r="G22" s="56"/>
    </row>
    <row r="23" spans="1:7" s="232" customFormat="1" ht="22.5" customHeight="1">
      <c r="A23" s="178" t="s">
        <v>381</v>
      </c>
      <c r="B23" s="51"/>
      <c r="C23" s="179"/>
      <c r="D23" s="179">
        <v>-5</v>
      </c>
      <c r="E23" s="179"/>
      <c r="F23" s="179">
        <f t="shared" si="0"/>
        <v>5</v>
      </c>
      <c r="G23" s="56">
        <f t="shared" si="1"/>
        <v>0</v>
      </c>
    </row>
    <row r="24" spans="1:7" s="232" customFormat="1" ht="22.5" customHeight="1">
      <c r="A24" s="178" t="s">
        <v>380</v>
      </c>
      <c r="B24" s="51"/>
      <c r="C24" s="179"/>
      <c r="D24" s="179">
        <v>-2</v>
      </c>
      <c r="E24" s="179">
        <v>-55</v>
      </c>
      <c r="F24" s="179">
        <f t="shared" si="0"/>
        <v>-53</v>
      </c>
      <c r="G24" s="56">
        <f t="shared" si="1"/>
        <v>2750</v>
      </c>
    </row>
    <row r="25" spans="1:7" s="232" customFormat="1" ht="22.5" customHeight="1">
      <c r="A25" s="178" t="s">
        <v>403</v>
      </c>
      <c r="B25" s="51"/>
      <c r="C25" s="179">
        <v>0</v>
      </c>
      <c r="D25" s="179"/>
      <c r="E25" s="179">
        <v>-58</v>
      </c>
      <c r="F25" s="179">
        <f t="shared" si="0"/>
        <v>-58</v>
      </c>
      <c r="G25" s="56"/>
    </row>
    <row r="26" spans="1:7" s="232" customFormat="1" ht="22.5" customHeight="1">
      <c r="A26" s="178" t="s">
        <v>326</v>
      </c>
      <c r="B26" s="51"/>
      <c r="C26" s="179">
        <v>-2</v>
      </c>
      <c r="D26" s="179"/>
      <c r="E26" s="179">
        <v>-2</v>
      </c>
      <c r="F26" s="179">
        <f t="shared" si="0"/>
        <v>-2</v>
      </c>
      <c r="G26" s="56"/>
    </row>
    <row r="27" spans="1:7" s="240" customFormat="1" ht="36" customHeight="1">
      <c r="A27" s="50" t="s">
        <v>188</v>
      </c>
      <c r="B27" s="58">
        <v>1049</v>
      </c>
      <c r="C27" s="184">
        <f>SUM(C28:C36)</f>
        <v>-481</v>
      </c>
      <c r="D27" s="184">
        <f t="shared" ref="D27:E27" si="2">SUM(D28:D36)</f>
        <v>-375</v>
      </c>
      <c r="E27" s="184">
        <f t="shared" si="2"/>
        <v>-803</v>
      </c>
      <c r="F27" s="184">
        <f t="shared" si="0"/>
        <v>-428</v>
      </c>
      <c r="G27" s="52">
        <f t="shared" si="1"/>
        <v>214.13333333333333</v>
      </c>
    </row>
    <row r="28" spans="1:7" s="240" customFormat="1" ht="22.5" customHeight="1">
      <c r="A28" s="180" t="s">
        <v>269</v>
      </c>
      <c r="B28" s="58"/>
      <c r="C28" s="179"/>
      <c r="D28" s="179">
        <v>-8</v>
      </c>
      <c r="E28" s="179"/>
      <c r="F28" s="179">
        <f t="shared" si="0"/>
        <v>8</v>
      </c>
      <c r="G28" s="56">
        <f t="shared" si="1"/>
        <v>0</v>
      </c>
    </row>
    <row r="29" spans="1:7" s="240" customFormat="1" ht="22.5" customHeight="1">
      <c r="A29" s="178" t="s">
        <v>270</v>
      </c>
      <c r="B29" s="58"/>
      <c r="C29" s="179">
        <v>-5</v>
      </c>
      <c r="D29" s="179">
        <v>-5</v>
      </c>
      <c r="E29" s="179">
        <v>-3</v>
      </c>
      <c r="F29" s="179">
        <f t="shared" si="0"/>
        <v>2</v>
      </c>
      <c r="G29" s="56">
        <f t="shared" si="1"/>
        <v>60</v>
      </c>
    </row>
    <row r="30" spans="1:7" s="240" customFormat="1" ht="22.5" customHeight="1">
      <c r="A30" s="178" t="s">
        <v>271</v>
      </c>
      <c r="B30" s="58"/>
      <c r="C30" s="179">
        <v>-5</v>
      </c>
      <c r="D30" s="179">
        <v>-4</v>
      </c>
      <c r="E30" s="179">
        <v>-3</v>
      </c>
      <c r="F30" s="179">
        <f t="shared" si="0"/>
        <v>1</v>
      </c>
      <c r="G30" s="56">
        <f t="shared" si="1"/>
        <v>75</v>
      </c>
    </row>
    <row r="31" spans="1:7" s="240" customFormat="1" ht="22.5" customHeight="1">
      <c r="A31" s="178" t="s">
        <v>308</v>
      </c>
      <c r="B31" s="58"/>
      <c r="C31" s="179">
        <v>-5</v>
      </c>
      <c r="D31" s="179">
        <v>-6</v>
      </c>
      <c r="E31" s="179">
        <v>-8</v>
      </c>
      <c r="F31" s="179">
        <f t="shared" si="0"/>
        <v>-2</v>
      </c>
      <c r="G31" s="56">
        <f t="shared" si="1"/>
        <v>133.33333333333331</v>
      </c>
    </row>
    <row r="32" spans="1:7" s="240" customFormat="1" ht="22.5" customHeight="1">
      <c r="A32" s="178" t="s">
        <v>272</v>
      </c>
      <c r="B32" s="58"/>
      <c r="C32" s="179">
        <v>-34</v>
      </c>
      <c r="D32" s="179">
        <v>-33</v>
      </c>
      <c r="E32" s="179">
        <v>-52</v>
      </c>
      <c r="F32" s="179">
        <f t="shared" si="0"/>
        <v>-19</v>
      </c>
      <c r="G32" s="56">
        <f t="shared" si="1"/>
        <v>157.57575757575756</v>
      </c>
    </row>
    <row r="33" spans="1:7" s="240" customFormat="1" ht="22.5" customHeight="1">
      <c r="A33" s="178" t="s">
        <v>273</v>
      </c>
      <c r="B33" s="58"/>
      <c r="C33" s="179">
        <v>-237</v>
      </c>
      <c r="D33" s="179">
        <v>-155</v>
      </c>
      <c r="E33" s="179">
        <v>-387</v>
      </c>
      <c r="F33" s="179">
        <f t="shared" si="0"/>
        <v>-232</v>
      </c>
      <c r="G33" s="56">
        <f t="shared" si="1"/>
        <v>249.67741935483869</v>
      </c>
    </row>
    <row r="34" spans="1:7" s="240" customFormat="1" ht="22.5" customHeight="1">
      <c r="A34" s="178" t="s">
        <v>304</v>
      </c>
      <c r="B34" s="58"/>
      <c r="C34" s="179">
        <v>-74</v>
      </c>
      <c r="D34" s="179">
        <v>-101</v>
      </c>
      <c r="E34" s="179">
        <v>-116</v>
      </c>
      <c r="F34" s="179">
        <f t="shared" si="0"/>
        <v>-15</v>
      </c>
      <c r="G34" s="56">
        <f t="shared" si="1"/>
        <v>114.85148514851484</v>
      </c>
    </row>
    <row r="35" spans="1:7" s="240" customFormat="1" ht="22.5" hidden="1" customHeight="1">
      <c r="A35" s="178" t="s">
        <v>268</v>
      </c>
      <c r="B35" s="58"/>
      <c r="C35" s="179"/>
      <c r="D35" s="179"/>
      <c r="E35" s="179"/>
      <c r="F35" s="179">
        <f t="shared" si="0"/>
        <v>0</v>
      </c>
      <c r="G35" s="56"/>
    </row>
    <row r="36" spans="1:7" s="240" customFormat="1" ht="22.5" customHeight="1">
      <c r="A36" s="181" t="s">
        <v>305</v>
      </c>
      <c r="B36" s="58"/>
      <c r="C36" s="179">
        <v>-121</v>
      </c>
      <c r="D36" s="179">
        <v>-63</v>
      </c>
      <c r="E36" s="179">
        <v>-234</v>
      </c>
      <c r="F36" s="179">
        <f t="shared" ref="F36:F57" si="3">E36-D36</f>
        <v>-171</v>
      </c>
      <c r="G36" s="56">
        <f>(E36/D36)*100</f>
        <v>371.42857142857144</v>
      </c>
    </row>
    <row r="37" spans="1:7" s="240" customFormat="1" ht="15" hidden="1" customHeight="1">
      <c r="A37" s="60" t="s">
        <v>189</v>
      </c>
      <c r="B37" s="58">
        <v>1067</v>
      </c>
      <c r="C37" s="52"/>
      <c r="D37" s="52"/>
      <c r="E37" s="52"/>
      <c r="F37" s="184">
        <f t="shared" si="3"/>
        <v>0</v>
      </c>
      <c r="G37" s="52" t="e">
        <f>(E37/D37)*100</f>
        <v>#DIV/0!</v>
      </c>
    </row>
    <row r="38" spans="1:7" s="240" customFormat="1" ht="18" hidden="1" customHeight="1">
      <c r="A38" s="60"/>
      <c r="B38" s="58"/>
      <c r="C38" s="52"/>
      <c r="D38" s="52"/>
      <c r="E38" s="52"/>
      <c r="F38" s="184">
        <f t="shared" si="3"/>
        <v>0</v>
      </c>
      <c r="G38" s="52" t="e">
        <f>(E38/D38)*100</f>
        <v>#DIV/0!</v>
      </c>
    </row>
    <row r="39" spans="1:7" s="240" customFormat="1" ht="36.75" hidden="1" customHeight="1">
      <c r="A39" s="62" t="s">
        <v>125</v>
      </c>
      <c r="B39" s="58">
        <v>1073</v>
      </c>
      <c r="C39" s="184">
        <f>SUM(C40:C44)</f>
        <v>0</v>
      </c>
      <c r="D39" s="184">
        <f t="shared" ref="D39:E39" si="4">SUM(D40:D44)</f>
        <v>0</v>
      </c>
      <c r="E39" s="184">
        <f t="shared" si="4"/>
        <v>0</v>
      </c>
      <c r="F39" s="184">
        <f t="shared" si="3"/>
        <v>0</v>
      </c>
      <c r="G39" s="52"/>
    </row>
    <row r="40" spans="1:7" s="240" customFormat="1" ht="24" hidden="1" customHeight="1">
      <c r="A40" s="181" t="s">
        <v>309</v>
      </c>
      <c r="B40" s="58"/>
      <c r="C40" s="179"/>
      <c r="D40" s="52"/>
      <c r="E40" s="200"/>
      <c r="F40" s="179">
        <f t="shared" si="3"/>
        <v>0</v>
      </c>
      <c r="G40" s="56"/>
    </row>
    <row r="41" spans="1:7" s="240" customFormat="1" ht="24" hidden="1" customHeight="1">
      <c r="A41" s="182" t="s">
        <v>274</v>
      </c>
      <c r="B41" s="58"/>
      <c r="C41" s="179"/>
      <c r="D41" s="52"/>
      <c r="E41" s="200"/>
      <c r="F41" s="179">
        <f t="shared" si="3"/>
        <v>0</v>
      </c>
      <c r="G41" s="56"/>
    </row>
    <row r="42" spans="1:7" s="240" customFormat="1" ht="24" hidden="1" customHeight="1">
      <c r="A42" s="182" t="s">
        <v>275</v>
      </c>
      <c r="B42" s="58"/>
      <c r="C42" s="179"/>
      <c r="D42" s="56"/>
      <c r="E42" s="200"/>
      <c r="F42" s="179">
        <f t="shared" si="3"/>
        <v>0</v>
      </c>
      <c r="G42" s="56"/>
    </row>
    <row r="43" spans="1:7" s="240" customFormat="1" ht="24" hidden="1" customHeight="1">
      <c r="A43" s="182" t="s">
        <v>286</v>
      </c>
      <c r="B43" s="58"/>
      <c r="C43" s="179"/>
      <c r="D43" s="56"/>
      <c r="E43" s="200"/>
      <c r="F43" s="179">
        <f t="shared" si="3"/>
        <v>0</v>
      </c>
      <c r="G43" s="56"/>
    </row>
    <row r="44" spans="1:7" s="232" customFormat="1" ht="24" hidden="1" customHeight="1">
      <c r="A44" s="183" t="s">
        <v>310</v>
      </c>
      <c r="B44" s="239"/>
      <c r="C44" s="179"/>
      <c r="D44" s="412"/>
      <c r="E44" s="200"/>
      <c r="F44" s="179">
        <f t="shared" si="3"/>
        <v>0</v>
      </c>
      <c r="G44" s="56"/>
    </row>
    <row r="45" spans="1:7" s="240" customFormat="1" ht="35.25" customHeight="1">
      <c r="A45" s="50" t="s">
        <v>48</v>
      </c>
      <c r="B45" s="58">
        <v>1086</v>
      </c>
      <c r="C45" s="184">
        <f t="shared" ref="C45:D45" si="5">SUM(C46:C50)</f>
        <v>-9</v>
      </c>
      <c r="D45" s="184">
        <f t="shared" si="5"/>
        <v>-9</v>
      </c>
      <c r="E45" s="184">
        <f>SUM(E46:E50)</f>
        <v>-9</v>
      </c>
      <c r="F45" s="184">
        <f t="shared" si="3"/>
        <v>0</v>
      </c>
      <c r="G45" s="52">
        <f t="shared" ref="G45:G50" si="6">(E45/D45)*100</f>
        <v>100</v>
      </c>
    </row>
    <row r="46" spans="1:7" s="240" customFormat="1" ht="22.5" hidden="1" customHeight="1">
      <c r="A46" s="182" t="s">
        <v>311</v>
      </c>
      <c r="B46" s="58"/>
      <c r="C46" s="179"/>
      <c r="D46" s="52"/>
      <c r="E46" s="179"/>
      <c r="F46" s="179">
        <f t="shared" si="3"/>
        <v>0</v>
      </c>
      <c r="G46" s="52"/>
    </row>
    <row r="47" spans="1:7" s="240" customFormat="1" ht="22.5" hidden="1" customHeight="1">
      <c r="A47" s="182" t="s">
        <v>312</v>
      </c>
      <c r="B47" s="58"/>
      <c r="C47" s="179"/>
      <c r="D47" s="56"/>
      <c r="E47" s="179"/>
      <c r="F47" s="179">
        <f t="shared" si="3"/>
        <v>0</v>
      </c>
      <c r="G47" s="52"/>
    </row>
    <row r="48" spans="1:7" s="240" customFormat="1" ht="22.5" hidden="1" customHeight="1">
      <c r="A48" s="182" t="s">
        <v>315</v>
      </c>
      <c r="B48" s="58"/>
      <c r="C48" s="179">
        <v>0</v>
      </c>
      <c r="D48" s="56"/>
      <c r="E48" s="179"/>
      <c r="F48" s="179">
        <f t="shared" si="3"/>
        <v>0</v>
      </c>
      <c r="G48" s="52"/>
    </row>
    <row r="49" spans="1:8" s="240" customFormat="1" ht="22.5" hidden="1" customHeight="1">
      <c r="A49" s="182" t="s">
        <v>316</v>
      </c>
      <c r="B49" s="58"/>
      <c r="C49" s="179">
        <v>0</v>
      </c>
      <c r="D49" s="56"/>
      <c r="E49" s="179"/>
      <c r="F49" s="179">
        <f t="shared" si="3"/>
        <v>0</v>
      </c>
      <c r="G49" s="52"/>
    </row>
    <row r="50" spans="1:8" s="240" customFormat="1" ht="22.5" customHeight="1">
      <c r="A50" s="181" t="s">
        <v>325</v>
      </c>
      <c r="B50" s="58"/>
      <c r="C50" s="179">
        <v>-9</v>
      </c>
      <c r="D50" s="179">
        <v>-9</v>
      </c>
      <c r="E50" s="179">
        <v>-9</v>
      </c>
      <c r="F50" s="179">
        <f t="shared" si="3"/>
        <v>0</v>
      </c>
      <c r="G50" s="56">
        <f t="shared" si="6"/>
        <v>100</v>
      </c>
    </row>
    <row r="51" spans="1:8" s="232" customFormat="1" ht="24.75" customHeight="1">
      <c r="A51" s="62" t="s">
        <v>126</v>
      </c>
      <c r="B51" s="58">
        <v>1152</v>
      </c>
      <c r="C51" s="241">
        <f>SUM(C52:C54)</f>
        <v>395</v>
      </c>
      <c r="D51" s="241">
        <f t="shared" ref="D51:E51" si="7">SUM(D52:D54)</f>
        <v>135</v>
      </c>
      <c r="E51" s="241">
        <f t="shared" si="7"/>
        <v>135</v>
      </c>
      <c r="F51" s="201">
        <f t="shared" si="3"/>
        <v>0</v>
      </c>
      <c r="G51" s="377">
        <f>(E51/D51)*100</f>
        <v>100</v>
      </c>
    </row>
    <row r="52" spans="1:8" s="232" customFormat="1" ht="22.5" customHeight="1">
      <c r="A52" s="181" t="s">
        <v>306</v>
      </c>
      <c r="B52" s="58"/>
      <c r="C52" s="179">
        <v>132</v>
      </c>
      <c r="D52" s="413">
        <v>132</v>
      </c>
      <c r="E52" s="413">
        <v>132</v>
      </c>
      <c r="F52" s="179">
        <f t="shared" si="3"/>
        <v>0</v>
      </c>
      <c r="G52" s="56">
        <f>(E52/D52)*100</f>
        <v>100</v>
      </c>
    </row>
    <row r="53" spans="1:8" s="232" customFormat="1" ht="22.5" customHeight="1">
      <c r="A53" s="181" t="s">
        <v>328</v>
      </c>
      <c r="B53" s="58"/>
      <c r="C53" s="179">
        <v>2</v>
      </c>
      <c r="D53" s="413">
        <v>3</v>
      </c>
      <c r="E53" s="413">
        <v>3</v>
      </c>
      <c r="F53" s="179">
        <f t="shared" si="3"/>
        <v>0</v>
      </c>
      <c r="G53" s="56">
        <f>(E53/D53)*100</f>
        <v>100</v>
      </c>
    </row>
    <row r="54" spans="1:8" s="232" customFormat="1" ht="23.25" customHeight="1">
      <c r="A54" s="181" t="s">
        <v>379</v>
      </c>
      <c r="B54" s="58"/>
      <c r="C54" s="179">
        <v>261</v>
      </c>
      <c r="D54" s="413"/>
      <c r="E54" s="413"/>
      <c r="F54" s="179">
        <f t="shared" si="3"/>
        <v>0</v>
      </c>
      <c r="G54" s="56"/>
    </row>
    <row r="55" spans="1:8" s="232" customFormat="1" ht="36" customHeight="1">
      <c r="A55" s="242" t="s">
        <v>127</v>
      </c>
      <c r="B55" s="243">
        <v>1162</v>
      </c>
      <c r="C55" s="184">
        <f>SUM(C56:C57)</f>
        <v>-9</v>
      </c>
      <c r="D55" s="184">
        <f t="shared" ref="D55" si="8">SUM(D56:D59)</f>
        <v>-10</v>
      </c>
      <c r="E55" s="201">
        <f>SUM(E56:E57)</f>
        <v>-10</v>
      </c>
      <c r="F55" s="184">
        <f t="shared" si="3"/>
        <v>0</v>
      </c>
      <c r="G55" s="52">
        <f t="shared" ref="G55:G56" si="9">(E55/D55)*100</f>
        <v>100</v>
      </c>
    </row>
    <row r="56" spans="1:8" s="232" customFormat="1" ht="23.25" customHeight="1">
      <c r="A56" s="182" t="s">
        <v>276</v>
      </c>
      <c r="B56" s="58"/>
      <c r="C56" s="179">
        <v>-9</v>
      </c>
      <c r="D56" s="179">
        <v>-10</v>
      </c>
      <c r="E56" s="413">
        <v>-10</v>
      </c>
      <c r="F56" s="179">
        <f t="shared" si="3"/>
        <v>0</v>
      </c>
      <c r="G56" s="56">
        <f t="shared" si="9"/>
        <v>100</v>
      </c>
    </row>
    <row r="57" spans="1:8" s="232" customFormat="1" ht="23.25" hidden="1" customHeight="1">
      <c r="A57" s="182" t="s">
        <v>317</v>
      </c>
      <c r="B57" s="58"/>
      <c r="C57" s="179">
        <v>0</v>
      </c>
      <c r="D57" s="414"/>
      <c r="E57" s="413"/>
      <c r="F57" s="179">
        <f t="shared" si="3"/>
        <v>0</v>
      </c>
      <c r="G57" s="244"/>
    </row>
    <row r="58" spans="1:8" s="232" customFormat="1" ht="21" customHeight="1">
      <c r="A58" s="215"/>
      <c r="B58" s="216"/>
      <c r="C58" s="217"/>
      <c r="D58" s="415"/>
      <c r="E58" s="416"/>
      <c r="F58" s="245"/>
      <c r="G58" s="245"/>
    </row>
    <row r="59" spans="1:8" s="224" customFormat="1" ht="14.25" customHeight="1">
      <c r="A59" s="220" t="s">
        <v>292</v>
      </c>
      <c r="B59" s="221"/>
      <c r="C59" s="444" t="s">
        <v>294</v>
      </c>
      <c r="D59" s="444"/>
      <c r="E59" s="222"/>
      <c r="F59" s="442" t="s">
        <v>376</v>
      </c>
      <c r="G59" s="442"/>
      <c r="H59" s="223"/>
    </row>
    <row r="60" spans="1:8" s="231" customFormat="1" ht="13.2">
      <c r="A60" s="228" t="s">
        <v>178</v>
      </c>
      <c r="B60" s="229"/>
      <c r="C60" s="445" t="s">
        <v>183</v>
      </c>
      <c r="D60" s="445"/>
      <c r="E60" s="229"/>
      <c r="F60" s="441" t="s">
        <v>115</v>
      </c>
      <c r="G60" s="441"/>
      <c r="H60" s="230"/>
    </row>
    <row r="61" spans="1:8">
      <c r="A61" s="28"/>
      <c r="B61" s="29"/>
      <c r="C61" s="38"/>
      <c r="D61" s="417"/>
      <c r="E61" s="418"/>
      <c r="F61" s="31"/>
      <c r="G61" s="31"/>
    </row>
    <row r="62" spans="1:8">
      <c r="A62" s="28"/>
      <c r="B62" s="29"/>
      <c r="C62" s="38"/>
      <c r="D62" s="417"/>
      <c r="E62" s="418"/>
      <c r="F62" s="31"/>
      <c r="G62" s="31"/>
    </row>
    <row r="63" spans="1:8">
      <c r="A63" s="28"/>
      <c r="B63" s="29"/>
      <c r="C63" s="38"/>
      <c r="D63" s="417"/>
      <c r="E63" s="418"/>
      <c r="F63" s="31"/>
      <c r="G63" s="31"/>
    </row>
    <row r="64" spans="1:8">
      <c r="A64" s="28"/>
      <c r="B64" s="29"/>
      <c r="C64" s="38"/>
      <c r="D64" s="417"/>
      <c r="E64" s="418"/>
      <c r="F64" s="31"/>
      <c r="G64" s="31"/>
    </row>
    <row r="65" spans="1:7">
      <c r="A65" s="28"/>
      <c r="B65" s="29"/>
      <c r="C65" s="38"/>
      <c r="D65" s="417"/>
      <c r="E65" s="418"/>
      <c r="F65" s="31"/>
      <c r="G65" s="31"/>
    </row>
    <row r="66" spans="1:7">
      <c r="A66" s="28"/>
      <c r="B66" s="29"/>
      <c r="C66" s="38"/>
      <c r="D66" s="417"/>
      <c r="E66" s="418"/>
      <c r="F66" s="31"/>
      <c r="G66" s="31"/>
    </row>
    <row r="67" spans="1:7">
      <c r="A67" s="28"/>
      <c r="B67" s="29"/>
      <c r="C67" s="38"/>
      <c r="D67" s="417"/>
      <c r="E67" s="418"/>
      <c r="F67" s="31"/>
      <c r="G67" s="31"/>
    </row>
    <row r="68" spans="1:7">
      <c r="A68" s="28"/>
      <c r="B68" s="29"/>
      <c r="C68" s="38"/>
      <c r="D68" s="417"/>
      <c r="E68" s="418"/>
      <c r="F68" s="31"/>
      <c r="G68" s="31"/>
    </row>
    <row r="69" spans="1:7">
      <c r="A69" s="28"/>
      <c r="B69" s="29"/>
      <c r="C69" s="38"/>
      <c r="D69" s="417"/>
      <c r="E69" s="418"/>
      <c r="F69" s="31"/>
      <c r="G69" s="31"/>
    </row>
    <row r="70" spans="1:7">
      <c r="A70" s="28"/>
      <c r="B70" s="29"/>
      <c r="C70" s="38"/>
      <c r="D70" s="417"/>
      <c r="E70" s="418"/>
      <c r="F70" s="31"/>
      <c r="G70" s="31"/>
    </row>
    <row r="71" spans="1:7">
      <c r="A71" s="28"/>
      <c r="B71" s="29"/>
      <c r="C71" s="38"/>
      <c r="D71" s="417"/>
      <c r="E71" s="418"/>
      <c r="F71" s="31"/>
      <c r="G71" s="31"/>
    </row>
    <row r="72" spans="1:7">
      <c r="A72" s="28"/>
      <c r="B72" s="29"/>
      <c r="C72" s="38"/>
      <c r="D72" s="417"/>
      <c r="E72" s="418"/>
      <c r="F72" s="31"/>
      <c r="G72" s="31"/>
    </row>
    <row r="73" spans="1:7">
      <c r="A73" s="28"/>
      <c r="B73" s="29"/>
      <c r="C73" s="38"/>
      <c r="D73" s="417"/>
      <c r="E73" s="418"/>
      <c r="F73" s="31"/>
      <c r="G73" s="31"/>
    </row>
    <row r="74" spans="1:7">
      <c r="A74" s="28"/>
      <c r="B74" s="29"/>
      <c r="C74" s="38"/>
      <c r="D74" s="417"/>
      <c r="E74" s="418"/>
      <c r="F74" s="31"/>
      <c r="G74" s="31"/>
    </row>
    <row r="75" spans="1:7">
      <c r="A75" s="28"/>
      <c r="B75" s="29"/>
      <c r="C75" s="38"/>
      <c r="D75" s="417"/>
      <c r="E75" s="418"/>
      <c r="F75" s="31"/>
      <c r="G75" s="31"/>
    </row>
    <row r="76" spans="1:7">
      <c r="A76" s="28"/>
      <c r="B76" s="29"/>
      <c r="C76" s="38"/>
      <c r="D76" s="417"/>
      <c r="E76" s="418"/>
      <c r="F76" s="31"/>
      <c r="G76" s="31"/>
    </row>
    <row r="77" spans="1:7">
      <c r="A77" s="28"/>
      <c r="B77" s="29"/>
      <c r="C77" s="38"/>
      <c r="D77" s="417"/>
      <c r="E77" s="418"/>
      <c r="F77" s="31"/>
      <c r="G77" s="31"/>
    </row>
    <row r="78" spans="1:7">
      <c r="A78" s="28"/>
      <c r="B78" s="29"/>
      <c r="C78" s="38"/>
      <c r="D78" s="417"/>
      <c r="E78" s="418"/>
      <c r="F78" s="31"/>
      <c r="G78" s="31"/>
    </row>
    <row r="79" spans="1:7">
      <c r="A79" s="28"/>
      <c r="B79" s="29"/>
      <c r="C79" s="38"/>
      <c r="D79" s="417"/>
      <c r="E79" s="418"/>
      <c r="F79" s="31"/>
      <c r="G79" s="31"/>
    </row>
    <row r="80" spans="1:7">
      <c r="A80" s="28"/>
      <c r="B80" s="29"/>
      <c r="C80" s="38"/>
      <c r="D80" s="417"/>
      <c r="E80" s="418"/>
      <c r="F80" s="31"/>
      <c r="G80" s="31"/>
    </row>
    <row r="81" spans="1:7">
      <c r="A81" s="28"/>
      <c r="B81" s="29"/>
      <c r="C81" s="38"/>
      <c r="D81" s="417"/>
      <c r="E81" s="418"/>
      <c r="F81" s="31"/>
      <c r="G81" s="31"/>
    </row>
    <row r="82" spans="1:7">
      <c r="A82" s="28"/>
      <c r="B82" s="29"/>
      <c r="C82" s="38"/>
      <c r="D82" s="417"/>
      <c r="E82" s="418"/>
      <c r="F82" s="31"/>
      <c r="G82" s="31"/>
    </row>
    <row r="83" spans="1:7">
      <c r="A83" s="28"/>
      <c r="B83" s="29"/>
      <c r="C83" s="38"/>
      <c r="D83" s="417"/>
      <c r="E83" s="418"/>
      <c r="F83" s="31"/>
      <c r="G83" s="31"/>
    </row>
    <row r="84" spans="1:7">
      <c r="A84" s="28"/>
      <c r="B84" s="29"/>
      <c r="C84" s="38"/>
      <c r="D84" s="417"/>
      <c r="E84" s="418"/>
      <c r="F84" s="31"/>
      <c r="G84" s="31"/>
    </row>
    <row r="85" spans="1:7">
      <c r="A85" s="28"/>
      <c r="B85" s="29"/>
      <c r="C85" s="38"/>
      <c r="D85" s="417"/>
      <c r="E85" s="418"/>
      <c r="F85" s="31"/>
      <c r="G85" s="31"/>
    </row>
    <row r="86" spans="1:7">
      <c r="A86" s="28"/>
      <c r="B86" s="29"/>
      <c r="C86" s="38"/>
      <c r="D86" s="417"/>
      <c r="E86" s="418"/>
      <c r="F86" s="31"/>
      <c r="G86" s="31"/>
    </row>
    <row r="87" spans="1:7">
      <c r="A87" s="28"/>
      <c r="B87" s="29"/>
      <c r="C87" s="29"/>
      <c r="D87" s="391"/>
      <c r="E87" s="31"/>
      <c r="F87" s="31"/>
      <c r="G87" s="31"/>
    </row>
    <row r="88" spans="1:7">
      <c r="A88" s="28"/>
      <c r="B88" s="29"/>
      <c r="C88" s="29"/>
      <c r="D88" s="391"/>
      <c r="E88" s="31"/>
      <c r="F88" s="31"/>
      <c r="G88" s="31"/>
    </row>
    <row r="89" spans="1:7">
      <c r="A89" s="28"/>
      <c r="B89" s="29"/>
      <c r="C89" s="29"/>
      <c r="D89" s="391"/>
      <c r="E89" s="31"/>
      <c r="F89" s="31"/>
      <c r="G89" s="31"/>
    </row>
    <row r="90" spans="1:7">
      <c r="A90" s="28"/>
      <c r="B90" s="29"/>
      <c r="C90" s="29"/>
      <c r="D90" s="391"/>
      <c r="E90" s="31"/>
      <c r="F90" s="31"/>
      <c r="G90" s="31"/>
    </row>
    <row r="91" spans="1:7">
      <c r="A91" s="28"/>
      <c r="D91" s="391"/>
      <c r="E91" s="33"/>
      <c r="F91" s="33"/>
      <c r="G91" s="33"/>
    </row>
    <row r="92" spans="1:7">
      <c r="A92" s="5"/>
      <c r="D92" s="391"/>
      <c r="E92" s="33"/>
      <c r="F92" s="33"/>
      <c r="G92" s="33"/>
    </row>
    <row r="93" spans="1:7">
      <c r="A93" s="5"/>
      <c r="D93" s="391"/>
      <c r="E93" s="33"/>
      <c r="F93" s="33"/>
      <c r="G93" s="33"/>
    </row>
    <row r="94" spans="1:7">
      <c r="A94" s="5"/>
      <c r="D94" s="391"/>
      <c r="E94" s="33"/>
      <c r="F94" s="33"/>
      <c r="G94" s="33"/>
    </row>
    <row r="95" spans="1:7">
      <c r="A95" s="5"/>
      <c r="D95" s="391"/>
      <c r="E95" s="33"/>
      <c r="F95" s="33"/>
      <c r="G95" s="33"/>
    </row>
    <row r="96" spans="1:7">
      <c r="A96" s="5"/>
      <c r="D96" s="391"/>
      <c r="E96" s="33"/>
      <c r="F96" s="33"/>
      <c r="G96" s="33"/>
    </row>
    <row r="97" spans="1:7">
      <c r="A97" s="5"/>
      <c r="D97" s="391"/>
      <c r="E97" s="33"/>
      <c r="F97" s="33"/>
      <c r="G97" s="33"/>
    </row>
    <row r="98" spans="1:7">
      <c r="A98" s="5"/>
      <c r="D98" s="391"/>
      <c r="E98" s="33"/>
      <c r="F98" s="33"/>
      <c r="G98" s="33"/>
    </row>
    <row r="99" spans="1:7">
      <c r="A99" s="5"/>
      <c r="D99" s="391"/>
      <c r="E99" s="33"/>
      <c r="F99" s="33"/>
      <c r="G99" s="33"/>
    </row>
    <row r="100" spans="1:7">
      <c r="A100" s="5"/>
      <c r="D100" s="391"/>
      <c r="E100" s="33"/>
      <c r="F100" s="33"/>
      <c r="G100" s="33"/>
    </row>
    <row r="101" spans="1:7">
      <c r="A101" s="5"/>
      <c r="D101" s="391"/>
      <c r="E101" s="33"/>
      <c r="F101" s="33"/>
      <c r="G101" s="33"/>
    </row>
    <row r="102" spans="1:7">
      <c r="A102" s="5"/>
      <c r="D102" s="391"/>
      <c r="E102" s="33"/>
      <c r="F102" s="33"/>
      <c r="G102" s="33"/>
    </row>
    <row r="103" spans="1:7">
      <c r="A103" s="5"/>
      <c r="D103" s="391"/>
      <c r="E103" s="33"/>
      <c r="F103" s="33"/>
      <c r="G103" s="33"/>
    </row>
    <row r="104" spans="1:7">
      <c r="A104" s="5"/>
      <c r="D104" s="391"/>
      <c r="E104" s="33"/>
      <c r="F104" s="33"/>
      <c r="G104" s="33"/>
    </row>
    <row r="105" spans="1:7">
      <c r="A105" s="5"/>
      <c r="D105" s="391"/>
      <c r="E105" s="33"/>
      <c r="F105" s="33"/>
      <c r="G105" s="33"/>
    </row>
    <row r="106" spans="1:7">
      <c r="A106" s="5"/>
      <c r="D106" s="391"/>
      <c r="E106" s="33"/>
      <c r="F106" s="33"/>
      <c r="G106" s="33"/>
    </row>
    <row r="107" spans="1:7">
      <c r="A107" s="5"/>
      <c r="D107" s="391"/>
      <c r="E107" s="33"/>
      <c r="F107" s="33"/>
      <c r="G107" s="33"/>
    </row>
    <row r="108" spans="1:7">
      <c r="A108" s="5"/>
      <c r="D108" s="391"/>
      <c r="E108" s="33"/>
      <c r="F108" s="33"/>
      <c r="G108" s="33"/>
    </row>
    <row r="109" spans="1:7">
      <c r="A109" s="5"/>
      <c r="D109" s="391"/>
      <c r="E109" s="33"/>
      <c r="F109" s="33"/>
      <c r="G109" s="33"/>
    </row>
    <row r="110" spans="1:7">
      <c r="A110" s="5"/>
      <c r="D110" s="391"/>
      <c r="E110" s="33"/>
      <c r="F110" s="33"/>
      <c r="G110" s="33"/>
    </row>
    <row r="111" spans="1:7">
      <c r="A111" s="5"/>
      <c r="D111" s="391"/>
      <c r="E111" s="33"/>
      <c r="F111" s="33"/>
      <c r="G111" s="33"/>
    </row>
    <row r="112" spans="1:7">
      <c r="A112" s="5"/>
      <c r="D112" s="391"/>
      <c r="E112" s="33"/>
      <c r="F112" s="33"/>
      <c r="G112" s="33"/>
    </row>
    <row r="113" spans="1:7">
      <c r="A113" s="5"/>
      <c r="D113" s="391"/>
      <c r="E113" s="33"/>
      <c r="F113" s="33"/>
      <c r="G113" s="33"/>
    </row>
    <row r="114" spans="1:7">
      <c r="A114" s="5"/>
    </row>
    <row r="115" spans="1:7">
      <c r="A115" s="6"/>
    </row>
    <row r="116" spans="1:7">
      <c r="A116" s="6"/>
    </row>
    <row r="117" spans="1:7">
      <c r="A117" s="6"/>
    </row>
    <row r="118" spans="1:7">
      <c r="A118" s="6"/>
    </row>
    <row r="119" spans="1:7">
      <c r="A119" s="6"/>
    </row>
    <row r="120" spans="1:7">
      <c r="A120" s="6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</sheetData>
  <sheetProtection algorithmName="SHA-512" hashValue="pPPrm5kERTjik72xyzz5rPrRcIwnpgWNlfUR0QwY642hui4AnfvFCqoKLVdM5uD6Ezv9uSsFJxJjFDgwAxXfPw==" saltValue="deWX8cugG4USPl4SGVZSUg==" spinCount="100000" sheet="1" objects="1" scenarios="1" selectLockedCells="1" selectUnlockedCells="1"/>
  <mergeCells count="5">
    <mergeCell ref="F60:G60"/>
    <mergeCell ref="F59:G59"/>
    <mergeCell ref="A2:G2"/>
    <mergeCell ref="C59:D59"/>
    <mergeCell ref="C60:D60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tabSelected="1" view="pageBreakPreview" zoomScale="75" zoomScaleNormal="75" zoomScaleSheetLayoutView="75" workbookViewId="0">
      <pane xSplit="2" ySplit="5" topLeftCell="C9" activePane="bottomRight" state="frozen"/>
      <selection pane="topRight" activeCell="C1" sqref="C1"/>
      <selection pane="bottomLeft" activeCell="A5" sqref="A5"/>
      <selection pane="bottomRight" activeCell="E9" sqref="E9"/>
    </sheetView>
  </sheetViews>
  <sheetFormatPr defaultColWidth="9.109375" defaultRowHeight="18"/>
  <cols>
    <col min="1" max="1" width="82.88671875" style="90" customWidth="1"/>
    <col min="2" max="2" width="15.33203125" style="91" customWidth="1"/>
    <col min="3" max="3" width="18.6640625" style="91" customWidth="1"/>
    <col min="4" max="4" width="18.6640625" style="105" customWidth="1"/>
    <col min="5" max="5" width="18.6640625" style="393" customWidth="1"/>
    <col min="6" max="6" width="18.6640625" style="91" customWidth="1"/>
    <col min="7" max="7" width="17.44140625" style="91" customWidth="1"/>
    <col min="8" max="8" width="15" style="91" customWidth="1"/>
    <col min="9" max="9" width="10" style="90" customWidth="1"/>
    <col min="10" max="10" width="9.5546875" style="90" customWidth="1"/>
    <col min="11" max="16384" width="9.109375" style="90"/>
  </cols>
  <sheetData>
    <row r="1" spans="1:8">
      <c r="A1" s="419"/>
      <c r="B1" s="105"/>
      <c r="C1" s="105"/>
      <c r="E1" s="105"/>
      <c r="F1" s="105"/>
      <c r="G1" s="105"/>
      <c r="H1" s="420" t="s">
        <v>169</v>
      </c>
    </row>
    <row r="2" spans="1:8" ht="22.8">
      <c r="A2" s="446" t="s">
        <v>74</v>
      </c>
      <c r="B2" s="446"/>
      <c r="C2" s="446"/>
      <c r="D2" s="446"/>
      <c r="E2" s="446"/>
      <c r="F2" s="446"/>
      <c r="G2" s="446"/>
      <c r="H2" s="446"/>
    </row>
    <row r="3" spans="1:8">
      <c r="A3" s="452" t="s">
        <v>230</v>
      </c>
      <c r="B3" s="452"/>
      <c r="C3" s="452"/>
      <c r="D3" s="452"/>
      <c r="E3" s="452"/>
      <c r="F3" s="452"/>
      <c r="G3" s="452"/>
      <c r="H3" s="452"/>
    </row>
    <row r="4" spans="1:8" ht="52.5" customHeight="1">
      <c r="A4" s="453" t="s">
        <v>102</v>
      </c>
      <c r="B4" s="454" t="s">
        <v>7</v>
      </c>
      <c r="C4" s="455" t="s">
        <v>162</v>
      </c>
      <c r="D4" s="455"/>
      <c r="E4" s="453" t="s">
        <v>384</v>
      </c>
      <c r="F4" s="453"/>
      <c r="G4" s="453"/>
      <c r="H4" s="453"/>
    </row>
    <row r="5" spans="1:8" ht="58.5" customHeight="1">
      <c r="A5" s="453"/>
      <c r="B5" s="454"/>
      <c r="C5" s="399" t="s">
        <v>377</v>
      </c>
      <c r="D5" s="399" t="s">
        <v>382</v>
      </c>
      <c r="E5" s="399" t="s">
        <v>96</v>
      </c>
      <c r="F5" s="399" t="s">
        <v>92</v>
      </c>
      <c r="G5" s="421" t="s">
        <v>99</v>
      </c>
      <c r="H5" s="421" t="s">
        <v>100</v>
      </c>
    </row>
    <row r="6" spans="1:8" ht="24.75" customHeight="1">
      <c r="A6" s="103">
        <v>1</v>
      </c>
      <c r="B6" s="400">
        <v>2</v>
      </c>
      <c r="C6" s="103">
        <v>3</v>
      </c>
      <c r="D6" s="400">
        <v>4</v>
      </c>
      <c r="E6" s="103">
        <v>5</v>
      </c>
      <c r="F6" s="400">
        <v>6</v>
      </c>
      <c r="G6" s="103">
        <v>7</v>
      </c>
      <c r="H6" s="400">
        <v>8</v>
      </c>
    </row>
    <row r="7" spans="1:8" ht="33" customHeight="1">
      <c r="A7" s="449" t="s">
        <v>73</v>
      </c>
      <c r="B7" s="449"/>
      <c r="C7" s="449"/>
      <c r="D7" s="449"/>
      <c r="E7" s="449"/>
      <c r="F7" s="449"/>
      <c r="G7" s="449"/>
      <c r="H7" s="449"/>
    </row>
    <row r="8" spans="1:8" ht="42.75" customHeight="1">
      <c r="A8" s="93" t="s">
        <v>36</v>
      </c>
      <c r="B8" s="94">
        <v>2000</v>
      </c>
      <c r="C8" s="95">
        <v>-9031</v>
      </c>
      <c r="D8" s="95">
        <f>F8</f>
        <v>3603</v>
      </c>
      <c r="E8" s="95">
        <v>6795</v>
      </c>
      <c r="F8" s="95">
        <v>3603</v>
      </c>
      <c r="G8" s="95" t="s">
        <v>16</v>
      </c>
      <c r="H8" s="96" t="s">
        <v>16</v>
      </c>
    </row>
    <row r="9" spans="1:8" ht="36">
      <c r="A9" s="97" t="s">
        <v>128</v>
      </c>
      <c r="B9" s="98">
        <v>2010</v>
      </c>
      <c r="C9" s="99">
        <f>SUM(C10:C10)</f>
        <v>-405</v>
      </c>
      <c r="D9" s="99">
        <f>SUM(D10:D10)</f>
        <v>-327.60000000000002</v>
      </c>
      <c r="E9" s="99">
        <v>-142</v>
      </c>
      <c r="F9" s="99">
        <f>SUM(F10:F10)</f>
        <v>-327.60000000000002</v>
      </c>
      <c r="G9" s="99">
        <f t="shared" ref="G9:G10" si="0">F9-E9</f>
        <v>-185.60000000000002</v>
      </c>
      <c r="H9" s="100">
        <f t="shared" ref="H9:H10" si="1">(F9/E9)*100</f>
        <v>230.70422535211267</v>
      </c>
    </row>
    <row r="10" spans="1:8" ht="39.75" customHeight="1">
      <c r="A10" s="101" t="s">
        <v>223</v>
      </c>
      <c r="B10" s="98">
        <v>2011</v>
      </c>
      <c r="C10" s="99">
        <v>-405</v>
      </c>
      <c r="D10" s="99">
        <f>F10</f>
        <v>-327.60000000000002</v>
      </c>
      <c r="E10" s="99">
        <v>-142</v>
      </c>
      <c r="F10" s="99">
        <f>-'I. Фін результат'!F80*0.1</f>
        <v>-327.60000000000002</v>
      </c>
      <c r="G10" s="99">
        <f t="shared" si="0"/>
        <v>-185.60000000000002</v>
      </c>
      <c r="H10" s="100">
        <f t="shared" si="1"/>
        <v>230.70422535211267</v>
      </c>
    </row>
    <row r="11" spans="1:8" ht="31.5" customHeight="1">
      <c r="A11" s="101" t="s">
        <v>79</v>
      </c>
      <c r="B11" s="98">
        <v>2020</v>
      </c>
      <c r="C11" s="99"/>
      <c r="D11" s="99"/>
      <c r="E11" s="99"/>
      <c r="F11" s="99"/>
      <c r="G11" s="99"/>
      <c r="H11" s="100"/>
    </row>
    <row r="12" spans="1:8" ht="31.5" customHeight="1">
      <c r="A12" s="101" t="s">
        <v>42</v>
      </c>
      <c r="B12" s="98">
        <v>2030</v>
      </c>
      <c r="C12" s="99" t="s">
        <v>119</v>
      </c>
      <c r="D12" s="99" t="s">
        <v>119</v>
      </c>
      <c r="E12" s="99" t="s">
        <v>119</v>
      </c>
      <c r="F12" s="99" t="s">
        <v>119</v>
      </c>
      <c r="G12" s="99"/>
      <c r="H12" s="100"/>
    </row>
    <row r="13" spans="1:8" ht="31.5" customHeight="1">
      <c r="A13" s="101" t="s">
        <v>70</v>
      </c>
      <c r="B13" s="98">
        <v>2031</v>
      </c>
      <c r="C13" s="99" t="s">
        <v>119</v>
      </c>
      <c r="D13" s="99" t="s">
        <v>119</v>
      </c>
      <c r="E13" s="99" t="s">
        <v>119</v>
      </c>
      <c r="F13" s="99" t="s">
        <v>119</v>
      </c>
      <c r="G13" s="99"/>
      <c r="H13" s="100"/>
    </row>
    <row r="14" spans="1:8" ht="31.5" customHeight="1">
      <c r="A14" s="101" t="s">
        <v>13</v>
      </c>
      <c r="B14" s="98">
        <v>2040</v>
      </c>
      <c r="C14" s="99" t="s">
        <v>119</v>
      </c>
      <c r="D14" s="99" t="s">
        <v>119</v>
      </c>
      <c r="E14" s="99" t="s">
        <v>119</v>
      </c>
      <c r="F14" s="99" t="s">
        <v>119</v>
      </c>
      <c r="G14" s="99"/>
      <c r="H14" s="100"/>
    </row>
    <row r="15" spans="1:8" ht="31.5" customHeight="1">
      <c r="A15" s="101" t="s">
        <v>63</v>
      </c>
      <c r="B15" s="98">
        <v>2050</v>
      </c>
      <c r="C15" s="99" t="s">
        <v>119</v>
      </c>
      <c r="D15" s="99" t="s">
        <v>119</v>
      </c>
      <c r="E15" s="99" t="s">
        <v>119</v>
      </c>
      <c r="F15" s="99" t="s">
        <v>119</v>
      </c>
      <c r="G15" s="99"/>
      <c r="H15" s="100"/>
    </row>
    <row r="16" spans="1:8" ht="31.5" customHeight="1">
      <c r="A16" s="101" t="s">
        <v>64</v>
      </c>
      <c r="B16" s="98">
        <v>2060</v>
      </c>
      <c r="C16" s="99" t="s">
        <v>119</v>
      </c>
      <c r="D16" s="99" t="s">
        <v>119</v>
      </c>
      <c r="E16" s="99" t="s">
        <v>119</v>
      </c>
      <c r="F16" s="99" t="s">
        <v>119</v>
      </c>
      <c r="G16" s="99"/>
      <c r="H16" s="100"/>
    </row>
    <row r="17" spans="1:8" ht="45.75" customHeight="1">
      <c r="A17" s="93" t="s">
        <v>37</v>
      </c>
      <c r="B17" s="94">
        <v>2070</v>
      </c>
      <c r="C17" s="95">
        <f>SUM(C8,C9,C11,C12,C14,C15,C16)+'I. Фін результат'!C79</f>
        <v>-5389</v>
      </c>
      <c r="D17" s="95">
        <f>SUM(D8,D9,D11,D12,D14,D15,D16)+'I. Фін результат'!D79</f>
        <v>6551.4</v>
      </c>
      <c r="E17" s="95">
        <f>SUM(E8,E9,E11,E12,E14,E15,E16)+'I. Фін результат'!E79</f>
        <v>8072</v>
      </c>
      <c r="F17" s="95">
        <f>SUM(F8,F9,F11,F12,F14,F15,F16)+'I. Фін результат'!F79</f>
        <v>6551.4</v>
      </c>
      <c r="G17" s="95" t="s">
        <v>16</v>
      </c>
      <c r="H17" s="96" t="s">
        <v>16</v>
      </c>
    </row>
    <row r="18" spans="1:8" ht="30.75" customHeight="1">
      <c r="A18" s="449" t="s">
        <v>173</v>
      </c>
      <c r="B18" s="449"/>
      <c r="C18" s="449"/>
      <c r="D18" s="449"/>
      <c r="E18" s="449"/>
      <c r="F18" s="449"/>
      <c r="G18" s="449"/>
      <c r="H18" s="449"/>
    </row>
    <row r="19" spans="1:8" ht="44.25" customHeight="1">
      <c r="A19" s="93" t="s">
        <v>174</v>
      </c>
      <c r="B19" s="94">
        <v>2110</v>
      </c>
      <c r="C19" s="95">
        <f>SUM(C20:C26)</f>
        <v>5246</v>
      </c>
      <c r="D19" s="95">
        <f>SUM(D20:D26)</f>
        <v>4727</v>
      </c>
      <c r="E19" s="95">
        <f>SUM(E20:E26)</f>
        <v>3777</v>
      </c>
      <c r="F19" s="95">
        <f>SUM(F20:F26)</f>
        <v>4727</v>
      </c>
      <c r="G19" s="95">
        <f>F19-E19</f>
        <v>950</v>
      </c>
      <c r="H19" s="96">
        <f>(F19/E19)*100</f>
        <v>125.1522372253111</v>
      </c>
    </row>
    <row r="20" spans="1:8" ht="33" customHeight="1">
      <c r="A20" s="101" t="s">
        <v>142</v>
      </c>
      <c r="B20" s="98">
        <v>2111</v>
      </c>
      <c r="C20" s="99">
        <v>5105</v>
      </c>
      <c r="D20" s="99">
        <f>F20</f>
        <v>4547</v>
      </c>
      <c r="E20" s="99">
        <v>3600</v>
      </c>
      <c r="F20" s="99">
        <v>4547</v>
      </c>
      <c r="G20" s="99">
        <f t="shared" ref="G20:G43" si="2">F20-E20</f>
        <v>947</v>
      </c>
      <c r="H20" s="100">
        <f t="shared" ref="H20:H43" si="3">(F20/E20)*100</f>
        <v>126.30555555555556</v>
      </c>
    </row>
    <row r="21" spans="1:8" ht="45.75" customHeight="1">
      <c r="A21" s="101" t="s">
        <v>143</v>
      </c>
      <c r="B21" s="98">
        <v>2112</v>
      </c>
      <c r="C21" s="99" t="s">
        <v>119</v>
      </c>
      <c r="D21" s="99" t="s">
        <v>119</v>
      </c>
      <c r="E21" s="99" t="s">
        <v>119</v>
      </c>
      <c r="F21" s="99" t="s">
        <v>119</v>
      </c>
      <c r="G21" s="99"/>
      <c r="H21" s="100"/>
    </row>
    <row r="22" spans="1:8" ht="25.5" customHeight="1">
      <c r="A22" s="101" t="s">
        <v>51</v>
      </c>
      <c r="B22" s="98">
        <v>2113</v>
      </c>
      <c r="C22" s="99"/>
      <c r="D22" s="99"/>
      <c r="E22" s="99"/>
      <c r="F22" s="99"/>
      <c r="G22" s="99"/>
      <c r="H22" s="100"/>
    </row>
    <row r="23" spans="1:8" ht="25.5" customHeight="1">
      <c r="A23" s="101" t="s">
        <v>56</v>
      </c>
      <c r="B23" s="98">
        <v>2114</v>
      </c>
      <c r="C23" s="99"/>
      <c r="D23" s="99"/>
      <c r="E23" s="99"/>
      <c r="F23" s="99"/>
      <c r="G23" s="99"/>
      <c r="H23" s="100"/>
    </row>
    <row r="24" spans="1:8" ht="25.5" customHeight="1">
      <c r="A24" s="101" t="s">
        <v>151</v>
      </c>
      <c r="B24" s="98">
        <v>2115</v>
      </c>
      <c r="C24" s="99"/>
      <c r="D24" s="99"/>
      <c r="E24" s="99"/>
      <c r="F24" s="99"/>
      <c r="G24" s="99"/>
      <c r="H24" s="100"/>
    </row>
    <row r="25" spans="1:8" ht="25.5" customHeight="1">
      <c r="A25" s="101" t="s">
        <v>181</v>
      </c>
      <c r="B25" s="98">
        <v>2116</v>
      </c>
      <c r="C25" s="99">
        <v>141</v>
      </c>
      <c r="D25" s="99">
        <f>F25</f>
        <v>180</v>
      </c>
      <c r="E25" s="99">
        <v>177</v>
      </c>
      <c r="F25" s="99">
        <v>180</v>
      </c>
      <c r="G25" s="99">
        <f t="shared" si="2"/>
        <v>3</v>
      </c>
      <c r="H25" s="100">
        <f t="shared" si="3"/>
        <v>101.69491525423729</v>
      </c>
    </row>
    <row r="26" spans="1:8" ht="29.25" customHeight="1">
      <c r="A26" s="101" t="s">
        <v>144</v>
      </c>
      <c r="B26" s="98">
        <v>2117</v>
      </c>
      <c r="C26" s="99"/>
      <c r="D26" s="99"/>
      <c r="E26" s="99"/>
      <c r="F26" s="99"/>
      <c r="G26" s="99"/>
      <c r="H26" s="100"/>
    </row>
    <row r="27" spans="1:8" ht="44.25" customHeight="1">
      <c r="A27" s="93" t="s">
        <v>184</v>
      </c>
      <c r="B27" s="102">
        <v>2120</v>
      </c>
      <c r="C27" s="95">
        <f>SUM(C28:C35)</f>
        <v>2145</v>
      </c>
      <c r="D27" s="95">
        <f t="shared" ref="D27" si="4">SUM(D28:D35)</f>
        <v>2522.6</v>
      </c>
      <c r="E27" s="95">
        <f t="shared" ref="E27:F27" si="5">SUM(E28:E35)</f>
        <v>2625</v>
      </c>
      <c r="F27" s="95">
        <f t="shared" si="5"/>
        <v>2522.6</v>
      </c>
      <c r="G27" s="95">
        <f t="shared" si="2"/>
        <v>-102.40000000000009</v>
      </c>
      <c r="H27" s="96">
        <f t="shared" si="3"/>
        <v>96.09904761904761</v>
      </c>
    </row>
    <row r="28" spans="1:8" ht="27" customHeight="1">
      <c r="A28" s="97" t="s">
        <v>129</v>
      </c>
      <c r="B28" s="103">
        <v>2121</v>
      </c>
      <c r="C28" s="99"/>
      <c r="D28" s="99"/>
      <c r="E28" s="99">
        <v>312</v>
      </c>
      <c r="F28" s="99"/>
      <c r="G28" s="99">
        <f t="shared" ref="G28" si="6">F28-E28</f>
        <v>-312</v>
      </c>
      <c r="H28" s="100">
        <f t="shared" ref="H28" si="7">(F28/E28)*100</f>
        <v>0</v>
      </c>
    </row>
    <row r="29" spans="1:8" ht="25.5" customHeight="1">
      <c r="A29" s="101" t="s">
        <v>50</v>
      </c>
      <c r="B29" s="98">
        <v>2122</v>
      </c>
      <c r="C29" s="99">
        <v>1692</v>
      </c>
      <c r="D29" s="99">
        <f>F29</f>
        <v>2147</v>
      </c>
      <c r="E29" s="99">
        <v>2123</v>
      </c>
      <c r="F29" s="99">
        <v>2147</v>
      </c>
      <c r="G29" s="99">
        <f t="shared" si="2"/>
        <v>24</v>
      </c>
      <c r="H29" s="100">
        <f t="shared" si="3"/>
        <v>101.1304757418747</v>
      </c>
    </row>
    <row r="30" spans="1:8" ht="25.5" customHeight="1">
      <c r="A30" s="101" t="s">
        <v>51</v>
      </c>
      <c r="B30" s="98">
        <v>2123</v>
      </c>
      <c r="C30" s="99"/>
      <c r="D30" s="99"/>
      <c r="E30" s="99"/>
      <c r="F30" s="99"/>
      <c r="G30" s="99"/>
      <c r="H30" s="100"/>
    </row>
    <row r="31" spans="1:8" ht="25.5" customHeight="1">
      <c r="A31" s="101" t="s">
        <v>145</v>
      </c>
      <c r="B31" s="98">
        <v>2124</v>
      </c>
      <c r="C31" s="99">
        <v>48</v>
      </c>
      <c r="D31" s="99">
        <f>F31</f>
        <v>48</v>
      </c>
      <c r="E31" s="99">
        <v>48</v>
      </c>
      <c r="F31" s="99">
        <f>-'Розшифровка фінрезультати'!E8</f>
        <v>48</v>
      </c>
      <c r="G31" s="99">
        <f t="shared" si="2"/>
        <v>0</v>
      </c>
      <c r="H31" s="100">
        <f t="shared" si="3"/>
        <v>100</v>
      </c>
    </row>
    <row r="32" spans="1:8" ht="25.5" customHeight="1">
      <c r="A32" s="101" t="s">
        <v>146</v>
      </c>
      <c r="B32" s="98">
        <v>2125</v>
      </c>
      <c r="C32" s="99"/>
      <c r="D32" s="99"/>
      <c r="E32" s="99"/>
      <c r="F32" s="99"/>
      <c r="G32" s="99"/>
      <c r="H32" s="100"/>
    </row>
    <row r="33" spans="1:8" ht="59.25" customHeight="1">
      <c r="A33" s="101" t="s">
        <v>224</v>
      </c>
      <c r="B33" s="98">
        <v>2126</v>
      </c>
      <c r="C33" s="99">
        <v>405</v>
      </c>
      <c r="D33" s="99">
        <f>F33</f>
        <v>327.60000000000002</v>
      </c>
      <c r="E33" s="99">
        <v>142</v>
      </c>
      <c r="F33" s="99">
        <f>-F10</f>
        <v>327.60000000000002</v>
      </c>
      <c r="G33" s="99">
        <f t="shared" ref="G33" si="8">F33-E33</f>
        <v>185.60000000000002</v>
      </c>
      <c r="H33" s="100">
        <f t="shared" ref="H33" si="9">(F33/E33)*100</f>
        <v>230.70422535211267</v>
      </c>
    </row>
    <row r="34" spans="1:8" ht="25.5" customHeight="1">
      <c r="A34" s="101" t="s">
        <v>151</v>
      </c>
      <c r="B34" s="98">
        <v>2127</v>
      </c>
      <c r="C34" s="99"/>
      <c r="D34" s="99"/>
      <c r="E34" s="99"/>
      <c r="F34" s="99"/>
      <c r="G34" s="99"/>
      <c r="H34" s="100"/>
    </row>
    <row r="35" spans="1:8" ht="25.5" customHeight="1">
      <c r="A35" s="101" t="s">
        <v>144</v>
      </c>
      <c r="B35" s="98">
        <v>2128</v>
      </c>
      <c r="C35" s="99"/>
      <c r="D35" s="99"/>
      <c r="E35" s="99"/>
      <c r="F35" s="99"/>
      <c r="G35" s="99"/>
      <c r="H35" s="100"/>
    </row>
    <row r="36" spans="1:8" ht="39.75" customHeight="1">
      <c r="A36" s="93" t="s">
        <v>199</v>
      </c>
      <c r="B36" s="102">
        <v>2130</v>
      </c>
      <c r="C36" s="95">
        <f>SUM(C37:C39)</f>
        <v>3242</v>
      </c>
      <c r="D36" s="95">
        <f>SUM(D37:D39)</f>
        <v>3856</v>
      </c>
      <c r="E36" s="95">
        <f>SUM(E37:E39)</f>
        <v>3939</v>
      </c>
      <c r="F36" s="95">
        <f>SUM(F37:F39)</f>
        <v>3856</v>
      </c>
      <c r="G36" s="95">
        <f t="shared" si="2"/>
        <v>-83</v>
      </c>
      <c r="H36" s="96">
        <f t="shared" si="3"/>
        <v>97.8928662096979</v>
      </c>
    </row>
    <row r="37" spans="1:8" ht="25.5" customHeight="1">
      <c r="A37" s="101" t="s">
        <v>147</v>
      </c>
      <c r="B37" s="98">
        <v>2131</v>
      </c>
      <c r="C37" s="99"/>
      <c r="D37" s="99"/>
      <c r="E37" s="99"/>
      <c r="F37" s="99"/>
      <c r="G37" s="99"/>
      <c r="H37" s="100"/>
    </row>
    <row r="38" spans="1:8" ht="25.5" customHeight="1">
      <c r="A38" s="101" t="s">
        <v>148</v>
      </c>
      <c r="B38" s="98">
        <v>2132</v>
      </c>
      <c r="C38" s="99">
        <v>1938</v>
      </c>
      <c r="D38" s="99">
        <f>F38</f>
        <v>2464</v>
      </c>
      <c r="E38" s="99">
        <v>2594</v>
      </c>
      <c r="F38" s="99">
        <v>2464</v>
      </c>
      <c r="G38" s="99">
        <f t="shared" si="2"/>
        <v>-130</v>
      </c>
      <c r="H38" s="100">
        <f t="shared" si="3"/>
        <v>94.988434849653046</v>
      </c>
    </row>
    <row r="39" spans="1:8" ht="25.5" customHeight="1">
      <c r="A39" s="101" t="s">
        <v>263</v>
      </c>
      <c r="B39" s="98">
        <v>2133</v>
      </c>
      <c r="C39" s="99">
        <v>1304</v>
      </c>
      <c r="D39" s="99">
        <f>F39</f>
        <v>1392</v>
      </c>
      <c r="E39" s="99">
        <v>1345</v>
      </c>
      <c r="F39" s="99">
        <f>-'Розшифровка фінрезультати'!E7</f>
        <v>1392</v>
      </c>
      <c r="G39" s="99">
        <f t="shared" si="2"/>
        <v>47</v>
      </c>
      <c r="H39" s="100">
        <f t="shared" si="3"/>
        <v>103.49442379182156</v>
      </c>
    </row>
    <row r="40" spans="1:8" ht="34.5" customHeight="1">
      <c r="A40" s="93" t="s">
        <v>149</v>
      </c>
      <c r="B40" s="102">
        <v>2140</v>
      </c>
      <c r="C40" s="95">
        <f>SUM(C41:C42)</f>
        <v>0</v>
      </c>
      <c r="D40" s="95">
        <f>SUM(D41:D42)</f>
        <v>0</v>
      </c>
      <c r="E40" s="95">
        <v>0</v>
      </c>
      <c r="F40" s="95">
        <f>SUM(F41:F42)</f>
        <v>0</v>
      </c>
      <c r="G40" s="99"/>
      <c r="H40" s="100"/>
    </row>
    <row r="41" spans="1:8" ht="48" customHeight="1">
      <c r="A41" s="97" t="s">
        <v>71</v>
      </c>
      <c r="B41" s="103">
        <v>2141</v>
      </c>
      <c r="C41" s="99"/>
      <c r="D41" s="99"/>
      <c r="E41" s="99"/>
      <c r="F41" s="99" t="s">
        <v>283</v>
      </c>
      <c r="G41" s="99"/>
      <c r="H41" s="100"/>
    </row>
    <row r="42" spans="1:8" ht="32.25" customHeight="1">
      <c r="A42" s="101" t="s">
        <v>228</v>
      </c>
      <c r="B42" s="98">
        <v>2142</v>
      </c>
      <c r="C42" s="99"/>
      <c r="D42" s="99"/>
      <c r="E42" s="99"/>
      <c r="F42" s="99"/>
      <c r="G42" s="99"/>
      <c r="H42" s="100"/>
    </row>
    <row r="43" spans="1:8" ht="34.5" customHeight="1">
      <c r="A43" s="93" t="s">
        <v>166</v>
      </c>
      <c r="B43" s="102">
        <v>2200</v>
      </c>
      <c r="C43" s="95">
        <f>SUM(C19,C27,C36,C40)</f>
        <v>10633</v>
      </c>
      <c r="D43" s="95">
        <f>SUM(D19,D27,D36,D40)</f>
        <v>11105.6</v>
      </c>
      <c r="E43" s="95">
        <f>SUM(E19,E27,E36,E40)</f>
        <v>10341</v>
      </c>
      <c r="F43" s="95">
        <f>SUM(F19,F27,F36,F40)</f>
        <v>11105.6</v>
      </c>
      <c r="G43" s="95">
        <f t="shared" si="2"/>
        <v>764.60000000000036</v>
      </c>
      <c r="H43" s="96">
        <f t="shared" si="3"/>
        <v>107.39386906488735</v>
      </c>
    </row>
    <row r="44" spans="1:8" s="106" customFormat="1">
      <c r="A44" s="104"/>
      <c r="B44" s="105"/>
      <c r="C44" s="105"/>
      <c r="D44" s="105"/>
      <c r="E44" s="105"/>
      <c r="F44" s="105"/>
      <c r="G44" s="105"/>
      <c r="H44" s="105"/>
    </row>
    <row r="45" spans="1:8" s="106" customFormat="1">
      <c r="A45" s="104"/>
      <c r="B45" s="105"/>
      <c r="C45" s="105"/>
      <c r="D45" s="105"/>
      <c r="E45" s="105"/>
      <c r="F45" s="105"/>
      <c r="G45" s="105"/>
      <c r="H45" s="105"/>
    </row>
    <row r="46" spans="1:8" s="106" customFormat="1">
      <c r="A46" s="104"/>
      <c r="B46" s="105"/>
      <c r="C46" s="105"/>
      <c r="D46" s="105"/>
      <c r="E46" s="105"/>
      <c r="F46" s="105"/>
      <c r="G46" s="105"/>
      <c r="H46" s="105"/>
    </row>
    <row r="47" spans="1:8" s="249" customFormat="1" ht="27.75" customHeight="1">
      <c r="A47" s="246" t="s">
        <v>292</v>
      </c>
      <c r="B47" s="247"/>
      <c r="C47" s="450" t="s">
        <v>90</v>
      </c>
      <c r="D47" s="450"/>
      <c r="E47" s="248"/>
      <c r="F47" s="451" t="s">
        <v>376</v>
      </c>
      <c r="G47" s="451"/>
      <c r="H47" s="451"/>
    </row>
    <row r="48" spans="1:8" s="214" customFormat="1" ht="15.6">
      <c r="A48" s="379" t="s">
        <v>178</v>
      </c>
      <c r="B48" s="213"/>
      <c r="C48" s="447" t="s">
        <v>183</v>
      </c>
      <c r="D48" s="447"/>
      <c r="E48" s="213"/>
      <c r="F48" s="448" t="s">
        <v>182</v>
      </c>
      <c r="G48" s="448"/>
      <c r="H48" s="448"/>
    </row>
    <row r="49" spans="1:10" s="91" customFormat="1">
      <c r="A49" s="109"/>
      <c r="B49" s="105"/>
      <c r="C49" s="105"/>
      <c r="D49" s="105"/>
      <c r="E49" s="105"/>
      <c r="F49" s="105"/>
      <c r="G49" s="105"/>
      <c r="H49" s="105"/>
      <c r="I49" s="90"/>
      <c r="J49" s="90"/>
    </row>
    <row r="50" spans="1:10" s="91" customFormat="1">
      <c r="A50" s="109"/>
      <c r="B50" s="105"/>
      <c r="C50" s="105"/>
      <c r="D50" s="105"/>
      <c r="E50" s="393"/>
      <c r="F50" s="105"/>
      <c r="G50" s="105"/>
      <c r="H50" s="105"/>
      <c r="I50" s="90"/>
      <c r="J50" s="90"/>
    </row>
    <row r="51" spans="1:10" s="91" customFormat="1">
      <c r="A51" s="109"/>
      <c r="B51" s="105"/>
      <c r="C51" s="105"/>
      <c r="D51" s="105"/>
      <c r="E51" s="393"/>
      <c r="F51" s="105"/>
      <c r="G51" s="105"/>
      <c r="H51" s="105"/>
      <c r="I51" s="90"/>
      <c r="J51" s="90"/>
    </row>
    <row r="52" spans="1:10" s="91" customFormat="1">
      <c r="A52" s="109"/>
      <c r="B52" s="105"/>
      <c r="C52" s="105"/>
      <c r="D52" s="105"/>
      <c r="E52" s="393"/>
      <c r="F52" s="105"/>
      <c r="G52" s="105"/>
      <c r="H52" s="105"/>
      <c r="I52" s="90"/>
      <c r="J52" s="90"/>
    </row>
    <row r="53" spans="1:10" s="91" customFormat="1">
      <c r="A53" s="109"/>
      <c r="B53" s="105"/>
      <c r="C53" s="105"/>
      <c r="D53" s="105"/>
      <c r="E53" s="393"/>
      <c r="F53" s="105"/>
      <c r="G53" s="105"/>
      <c r="H53" s="105"/>
      <c r="I53" s="90"/>
      <c r="J53" s="90"/>
    </row>
    <row r="54" spans="1:10" s="91" customFormat="1">
      <c r="A54" s="109"/>
      <c r="B54" s="105"/>
      <c r="C54" s="105"/>
      <c r="D54" s="105"/>
      <c r="E54" s="393"/>
      <c r="F54" s="105"/>
      <c r="G54" s="105"/>
      <c r="H54" s="105"/>
      <c r="I54" s="90"/>
      <c r="J54" s="90"/>
    </row>
    <row r="55" spans="1:10" s="91" customFormat="1">
      <c r="A55" s="109"/>
      <c r="B55" s="105"/>
      <c r="C55" s="105"/>
      <c r="D55" s="105"/>
      <c r="E55" s="393"/>
      <c r="F55" s="105"/>
      <c r="G55" s="105"/>
      <c r="H55" s="105"/>
      <c r="I55" s="90"/>
      <c r="J55" s="90"/>
    </row>
    <row r="56" spans="1:10" s="91" customFormat="1">
      <c r="A56" s="109"/>
      <c r="B56" s="105"/>
      <c r="C56" s="105"/>
      <c r="D56" s="105"/>
      <c r="E56" s="393"/>
      <c r="F56" s="105"/>
      <c r="G56" s="105"/>
      <c r="H56" s="105"/>
      <c r="I56" s="90"/>
      <c r="J56" s="90"/>
    </row>
    <row r="57" spans="1:10" s="91" customFormat="1">
      <c r="A57" s="109"/>
      <c r="B57" s="105"/>
      <c r="C57" s="105"/>
      <c r="D57" s="105"/>
      <c r="E57" s="393"/>
      <c r="F57" s="105"/>
      <c r="G57" s="105"/>
      <c r="H57" s="105"/>
      <c r="I57" s="90"/>
      <c r="J57" s="90"/>
    </row>
    <row r="58" spans="1:10" s="91" customFormat="1">
      <c r="A58" s="109"/>
      <c r="B58" s="105"/>
      <c r="C58" s="105"/>
      <c r="D58" s="105"/>
      <c r="E58" s="393"/>
      <c r="F58" s="105"/>
      <c r="G58" s="105"/>
      <c r="H58" s="105"/>
      <c r="I58" s="90"/>
      <c r="J58" s="90"/>
    </row>
    <row r="59" spans="1:10" s="91" customFormat="1">
      <c r="A59" s="109"/>
      <c r="B59" s="105"/>
      <c r="C59" s="105"/>
      <c r="D59" s="105"/>
      <c r="E59" s="393"/>
      <c r="F59" s="105"/>
      <c r="G59" s="105"/>
      <c r="H59" s="105"/>
      <c r="I59" s="90"/>
      <c r="J59" s="90"/>
    </row>
    <row r="60" spans="1:10" s="91" customFormat="1">
      <c r="A60" s="109"/>
      <c r="B60" s="105"/>
      <c r="C60" s="105"/>
      <c r="D60" s="105"/>
      <c r="E60" s="393"/>
      <c r="F60" s="105"/>
      <c r="G60" s="105"/>
      <c r="H60" s="105"/>
      <c r="I60" s="90"/>
      <c r="J60" s="90"/>
    </row>
    <row r="61" spans="1:10" s="91" customFormat="1">
      <c r="A61" s="109"/>
      <c r="B61" s="105"/>
      <c r="C61" s="105"/>
      <c r="D61" s="105"/>
      <c r="E61" s="393"/>
      <c r="F61" s="105"/>
      <c r="G61" s="105"/>
      <c r="H61" s="105"/>
      <c r="I61" s="90"/>
      <c r="J61" s="90"/>
    </row>
    <row r="62" spans="1:10" s="91" customFormat="1">
      <c r="A62" s="109"/>
      <c r="B62" s="105"/>
      <c r="C62" s="105"/>
      <c r="D62" s="105"/>
      <c r="E62" s="393"/>
      <c r="F62" s="105"/>
      <c r="G62" s="105"/>
      <c r="H62" s="105"/>
      <c r="I62" s="90"/>
      <c r="J62" s="90"/>
    </row>
    <row r="63" spans="1:10" s="91" customFormat="1">
      <c r="A63" s="109"/>
      <c r="B63" s="105"/>
      <c r="C63" s="105"/>
      <c r="D63" s="105"/>
      <c r="E63" s="393"/>
      <c r="F63" s="105"/>
      <c r="G63" s="105"/>
      <c r="H63" s="105"/>
      <c r="I63" s="90"/>
      <c r="J63" s="90"/>
    </row>
    <row r="64" spans="1:10" s="91" customFormat="1">
      <c r="A64" s="109"/>
      <c r="B64" s="105"/>
      <c r="C64" s="105"/>
      <c r="D64" s="105"/>
      <c r="E64" s="393"/>
      <c r="F64" s="105"/>
      <c r="G64" s="105"/>
      <c r="H64" s="105"/>
      <c r="I64" s="90"/>
      <c r="J64" s="90"/>
    </row>
    <row r="65" spans="1:10" s="91" customFormat="1">
      <c r="A65" s="109"/>
      <c r="B65" s="105"/>
      <c r="C65" s="105"/>
      <c r="D65" s="105"/>
      <c r="E65" s="393"/>
      <c r="F65" s="105"/>
      <c r="G65" s="105"/>
      <c r="H65" s="105"/>
      <c r="I65" s="90"/>
      <c r="J65" s="90"/>
    </row>
    <row r="66" spans="1:10" s="91" customFormat="1">
      <c r="A66" s="109"/>
      <c r="B66" s="105"/>
      <c r="C66" s="105"/>
      <c r="D66" s="105"/>
      <c r="E66" s="393"/>
      <c r="F66" s="105"/>
      <c r="G66" s="105"/>
      <c r="H66" s="105"/>
      <c r="I66" s="90"/>
      <c r="J66" s="90"/>
    </row>
    <row r="67" spans="1:10" s="91" customFormat="1">
      <c r="A67" s="109"/>
      <c r="B67" s="105"/>
      <c r="C67" s="105"/>
      <c r="D67" s="105"/>
      <c r="E67" s="393"/>
      <c r="F67" s="105"/>
      <c r="G67" s="105"/>
      <c r="H67" s="105"/>
      <c r="I67" s="90"/>
      <c r="J67" s="90"/>
    </row>
    <row r="68" spans="1:10" s="91" customFormat="1">
      <c r="A68" s="109"/>
      <c r="B68" s="105"/>
      <c r="C68" s="105"/>
      <c r="D68" s="105"/>
      <c r="E68" s="393"/>
      <c r="F68" s="105"/>
      <c r="G68" s="105"/>
      <c r="H68" s="105"/>
      <c r="I68" s="90"/>
      <c r="J68" s="90"/>
    </row>
    <row r="69" spans="1:10" s="91" customFormat="1">
      <c r="A69" s="109"/>
      <c r="B69" s="105"/>
      <c r="C69" s="105"/>
      <c r="D69" s="105"/>
      <c r="E69" s="393"/>
      <c r="F69" s="105"/>
      <c r="G69" s="105"/>
      <c r="H69" s="105"/>
      <c r="I69" s="90"/>
      <c r="J69" s="90"/>
    </row>
    <row r="70" spans="1:10" s="91" customFormat="1">
      <c r="A70" s="109"/>
      <c r="B70" s="105"/>
      <c r="C70" s="105"/>
      <c r="D70" s="105"/>
      <c r="E70" s="393"/>
      <c r="F70" s="105"/>
      <c r="G70" s="105"/>
      <c r="H70" s="105"/>
      <c r="I70" s="90"/>
      <c r="J70" s="90"/>
    </row>
    <row r="71" spans="1:10" s="91" customFormat="1">
      <c r="A71" s="109"/>
      <c r="B71" s="105"/>
      <c r="C71" s="105"/>
      <c r="D71" s="105"/>
      <c r="E71" s="393"/>
      <c r="F71" s="105"/>
      <c r="G71" s="105"/>
      <c r="H71" s="105"/>
      <c r="I71" s="90"/>
      <c r="J71" s="90"/>
    </row>
    <row r="72" spans="1:10" s="91" customFormat="1">
      <c r="A72" s="109"/>
      <c r="B72" s="105"/>
      <c r="C72" s="105"/>
      <c r="D72" s="105"/>
      <c r="E72" s="393"/>
      <c r="F72" s="105"/>
      <c r="G72" s="105"/>
      <c r="H72" s="105"/>
      <c r="I72" s="90"/>
      <c r="J72" s="90"/>
    </row>
    <row r="73" spans="1:10" s="91" customFormat="1">
      <c r="A73" s="109"/>
      <c r="B73" s="105"/>
      <c r="C73" s="105"/>
      <c r="D73" s="105"/>
      <c r="E73" s="393"/>
      <c r="F73" s="105"/>
      <c r="G73" s="105"/>
      <c r="H73" s="105"/>
      <c r="I73" s="90"/>
      <c r="J73" s="90"/>
    </row>
    <row r="74" spans="1:10" s="91" customFormat="1">
      <c r="A74" s="109"/>
      <c r="B74" s="105"/>
      <c r="C74" s="105"/>
      <c r="D74" s="105"/>
      <c r="E74" s="393"/>
      <c r="F74" s="105"/>
      <c r="G74" s="105"/>
      <c r="H74" s="105"/>
      <c r="I74" s="90"/>
      <c r="J74" s="90"/>
    </row>
    <row r="75" spans="1:10" s="91" customFormat="1">
      <c r="A75" s="109"/>
      <c r="B75" s="105"/>
      <c r="C75" s="105"/>
      <c r="D75" s="105"/>
      <c r="E75" s="393"/>
      <c r="F75" s="105"/>
      <c r="G75" s="105"/>
      <c r="H75" s="105"/>
      <c r="I75" s="90"/>
      <c r="J75" s="90"/>
    </row>
    <row r="76" spans="1:10" s="91" customFormat="1">
      <c r="A76" s="109"/>
      <c r="B76" s="105"/>
      <c r="C76" s="105"/>
      <c r="D76" s="105"/>
      <c r="E76" s="393"/>
      <c r="F76" s="105"/>
      <c r="G76" s="105"/>
      <c r="H76" s="105"/>
      <c r="I76" s="90"/>
      <c r="J76" s="90"/>
    </row>
    <row r="77" spans="1:10" s="91" customFormat="1">
      <c r="A77" s="109"/>
      <c r="B77" s="105"/>
      <c r="C77" s="105"/>
      <c r="D77" s="105"/>
      <c r="E77" s="393"/>
      <c r="F77" s="105"/>
      <c r="G77" s="105"/>
      <c r="H77" s="105"/>
      <c r="I77" s="90"/>
      <c r="J77" s="90"/>
    </row>
    <row r="78" spans="1:10" s="91" customFormat="1">
      <c r="A78" s="109"/>
      <c r="B78" s="105"/>
      <c r="C78" s="105"/>
      <c r="D78" s="105"/>
      <c r="E78" s="393"/>
      <c r="F78" s="105"/>
      <c r="G78" s="105"/>
      <c r="H78" s="105"/>
      <c r="I78" s="90"/>
      <c r="J78" s="90"/>
    </row>
    <row r="79" spans="1:10" s="91" customFormat="1">
      <c r="A79" s="109"/>
      <c r="B79" s="105"/>
      <c r="C79" s="105"/>
      <c r="D79" s="105"/>
      <c r="E79" s="393"/>
      <c r="F79" s="105"/>
      <c r="G79" s="105"/>
      <c r="H79" s="105"/>
      <c r="I79" s="90"/>
      <c r="J79" s="90"/>
    </row>
    <row r="80" spans="1:10" s="91" customFormat="1">
      <c r="A80" s="109"/>
      <c r="B80" s="105"/>
      <c r="C80" s="105"/>
      <c r="D80" s="105"/>
      <c r="E80" s="393"/>
      <c r="F80" s="105"/>
      <c r="G80" s="105"/>
      <c r="H80" s="105"/>
      <c r="I80" s="90"/>
      <c r="J80" s="90"/>
    </row>
    <row r="81" spans="1:10" s="91" customFormat="1">
      <c r="A81" s="109"/>
      <c r="B81" s="105"/>
      <c r="C81" s="105"/>
      <c r="D81" s="105"/>
      <c r="E81" s="393"/>
      <c r="F81" s="105"/>
      <c r="G81" s="105"/>
      <c r="H81" s="105"/>
      <c r="I81" s="90"/>
      <c r="J81" s="90"/>
    </row>
    <row r="82" spans="1:10" s="91" customFormat="1">
      <c r="A82" s="109"/>
      <c r="B82" s="105"/>
      <c r="C82" s="105"/>
      <c r="D82" s="105"/>
      <c r="E82" s="393"/>
      <c r="F82" s="105"/>
      <c r="G82" s="105"/>
      <c r="H82" s="105"/>
      <c r="I82" s="90"/>
      <c r="J82" s="90"/>
    </row>
    <row r="83" spans="1:10" s="91" customFormat="1">
      <c r="A83" s="109"/>
      <c r="B83" s="105"/>
      <c r="C83" s="105"/>
      <c r="D83" s="105"/>
      <c r="E83" s="393"/>
      <c r="F83" s="105"/>
      <c r="G83" s="105"/>
      <c r="H83" s="105"/>
      <c r="I83" s="90"/>
      <c r="J83" s="90"/>
    </row>
    <row r="84" spans="1:10" s="91" customFormat="1">
      <c r="A84" s="109"/>
      <c r="B84" s="105"/>
      <c r="C84" s="105"/>
      <c r="D84" s="105"/>
      <c r="E84" s="393"/>
      <c r="F84" s="105"/>
      <c r="G84" s="105"/>
      <c r="H84" s="105"/>
      <c r="I84" s="90"/>
      <c r="J84" s="90"/>
    </row>
    <row r="85" spans="1:10" s="91" customFormat="1">
      <c r="A85" s="109"/>
      <c r="B85" s="105"/>
      <c r="C85" s="105"/>
      <c r="D85" s="105"/>
      <c r="E85" s="393"/>
      <c r="F85" s="105"/>
      <c r="G85" s="105"/>
      <c r="H85" s="105"/>
      <c r="I85" s="90"/>
      <c r="J85" s="90"/>
    </row>
    <row r="86" spans="1:10" s="91" customFormat="1">
      <c r="A86" s="109"/>
      <c r="B86" s="105"/>
      <c r="C86" s="105"/>
      <c r="D86" s="105"/>
      <c r="E86" s="393"/>
      <c r="F86" s="105"/>
      <c r="G86" s="105"/>
      <c r="H86" s="105"/>
      <c r="I86" s="90"/>
      <c r="J86" s="90"/>
    </row>
    <row r="87" spans="1:10" s="91" customFormat="1">
      <c r="A87" s="109"/>
      <c r="B87" s="105"/>
      <c r="C87" s="105"/>
      <c r="D87" s="105"/>
      <c r="E87" s="393"/>
      <c r="F87" s="105"/>
      <c r="G87" s="105"/>
      <c r="H87" s="105"/>
      <c r="I87" s="90"/>
      <c r="J87" s="90"/>
    </row>
    <row r="88" spans="1:10" s="91" customFormat="1">
      <c r="A88" s="109"/>
      <c r="B88" s="105"/>
      <c r="C88" s="105"/>
      <c r="D88" s="105"/>
      <c r="E88" s="393"/>
      <c r="F88" s="105"/>
      <c r="G88" s="105"/>
      <c r="H88" s="105"/>
      <c r="I88" s="90"/>
      <c r="J88" s="90"/>
    </row>
    <row r="89" spans="1:10" s="91" customFormat="1">
      <c r="A89" s="109"/>
      <c r="B89" s="105"/>
      <c r="C89" s="105"/>
      <c r="D89" s="105"/>
      <c r="E89" s="393"/>
      <c r="F89" s="105"/>
      <c r="G89" s="105"/>
      <c r="H89" s="105"/>
      <c r="I89" s="90"/>
      <c r="J89" s="90"/>
    </row>
    <row r="90" spans="1:10" s="91" customFormat="1">
      <c r="A90" s="109"/>
      <c r="B90" s="105"/>
      <c r="C90" s="105"/>
      <c r="D90" s="105"/>
      <c r="E90" s="393"/>
      <c r="F90" s="105"/>
      <c r="G90" s="105"/>
      <c r="H90" s="105"/>
      <c r="I90" s="90"/>
      <c r="J90" s="90"/>
    </row>
    <row r="91" spans="1:10" s="91" customFormat="1">
      <c r="A91" s="109"/>
      <c r="B91" s="105"/>
      <c r="C91" s="105"/>
      <c r="D91" s="105"/>
      <c r="E91" s="393"/>
      <c r="F91" s="105"/>
      <c r="G91" s="105"/>
      <c r="H91" s="105"/>
      <c r="I91" s="90"/>
      <c r="J91" s="90"/>
    </row>
    <row r="92" spans="1:10" s="91" customFormat="1">
      <c r="A92" s="109"/>
      <c r="B92" s="105"/>
      <c r="C92" s="105"/>
      <c r="D92" s="105"/>
      <c r="E92" s="393"/>
      <c r="F92" s="105"/>
      <c r="G92" s="105"/>
      <c r="H92" s="105"/>
      <c r="I92" s="90"/>
      <c r="J92" s="90"/>
    </row>
    <row r="93" spans="1:10" s="91" customFormat="1">
      <c r="A93" s="109"/>
      <c r="B93" s="105"/>
      <c r="C93" s="105"/>
      <c r="D93" s="105"/>
      <c r="E93" s="393"/>
      <c r="F93" s="105"/>
      <c r="G93" s="105"/>
      <c r="H93" s="105"/>
      <c r="I93" s="90"/>
      <c r="J93" s="90"/>
    </row>
    <row r="94" spans="1:10" s="91" customFormat="1">
      <c r="A94" s="109"/>
      <c r="B94" s="105"/>
      <c r="C94" s="105"/>
      <c r="D94" s="105"/>
      <c r="E94" s="393"/>
      <c r="F94" s="105"/>
      <c r="G94" s="105"/>
      <c r="H94" s="105"/>
      <c r="I94" s="90"/>
      <c r="J94" s="90"/>
    </row>
    <row r="95" spans="1:10" s="91" customFormat="1">
      <c r="A95" s="109"/>
      <c r="B95" s="105"/>
      <c r="C95" s="105"/>
      <c r="D95" s="105"/>
      <c r="E95" s="393"/>
      <c r="F95" s="105"/>
      <c r="G95" s="105"/>
      <c r="H95" s="105"/>
      <c r="I95" s="90"/>
      <c r="J95" s="90"/>
    </row>
    <row r="96" spans="1:10" s="91" customFormat="1">
      <c r="A96" s="109"/>
      <c r="B96" s="105"/>
      <c r="C96" s="105"/>
      <c r="D96" s="105"/>
      <c r="E96" s="393"/>
      <c r="F96" s="105"/>
      <c r="G96" s="105"/>
      <c r="H96" s="105"/>
      <c r="I96" s="90"/>
      <c r="J96" s="90"/>
    </row>
    <row r="97" spans="1:10" s="91" customFormat="1">
      <c r="A97" s="109"/>
      <c r="B97" s="105"/>
      <c r="C97" s="105"/>
      <c r="D97" s="105"/>
      <c r="E97" s="393"/>
      <c r="F97" s="105"/>
      <c r="G97" s="105"/>
      <c r="H97" s="105"/>
      <c r="I97" s="90"/>
      <c r="J97" s="90"/>
    </row>
    <row r="98" spans="1:10" s="91" customFormat="1">
      <c r="A98" s="109"/>
      <c r="B98" s="105"/>
      <c r="C98" s="105"/>
      <c r="D98" s="105"/>
      <c r="E98" s="393"/>
      <c r="F98" s="105"/>
      <c r="G98" s="105"/>
      <c r="H98" s="105"/>
      <c r="I98" s="90"/>
      <c r="J98" s="90"/>
    </row>
    <row r="99" spans="1:10" s="91" customFormat="1">
      <c r="A99" s="109"/>
      <c r="B99" s="105"/>
      <c r="C99" s="105"/>
      <c r="D99" s="105"/>
      <c r="E99" s="393"/>
      <c r="F99" s="105"/>
      <c r="G99" s="105"/>
      <c r="H99" s="105"/>
      <c r="I99" s="90"/>
      <c r="J99" s="90"/>
    </row>
    <row r="100" spans="1:10" s="91" customFormat="1">
      <c r="A100" s="109"/>
      <c r="B100" s="105"/>
      <c r="C100" s="105"/>
      <c r="D100" s="105"/>
      <c r="E100" s="393"/>
      <c r="F100" s="105"/>
      <c r="G100" s="105"/>
      <c r="H100" s="105"/>
      <c r="I100" s="90"/>
      <c r="J100" s="90"/>
    </row>
    <row r="101" spans="1:10" s="91" customFormat="1">
      <c r="A101" s="109"/>
      <c r="B101" s="105"/>
      <c r="C101" s="105"/>
      <c r="D101" s="105"/>
      <c r="E101" s="393"/>
      <c r="F101" s="105"/>
      <c r="G101" s="105"/>
      <c r="H101" s="105"/>
      <c r="I101" s="90"/>
      <c r="J101" s="90"/>
    </row>
    <row r="102" spans="1:10" s="91" customFormat="1">
      <c r="A102" s="109"/>
      <c r="B102" s="105"/>
      <c r="C102" s="105"/>
      <c r="D102" s="105"/>
      <c r="E102" s="393"/>
      <c r="F102" s="105"/>
      <c r="G102" s="105"/>
      <c r="H102" s="105"/>
      <c r="I102" s="90"/>
      <c r="J102" s="90"/>
    </row>
    <row r="103" spans="1:10" s="91" customFormat="1">
      <c r="A103" s="109"/>
      <c r="B103" s="105"/>
      <c r="C103" s="105"/>
      <c r="D103" s="105"/>
      <c r="E103" s="393"/>
      <c r="F103" s="105"/>
      <c r="G103" s="105"/>
      <c r="H103" s="105"/>
      <c r="I103" s="90"/>
      <c r="J103" s="90"/>
    </row>
    <row r="104" spans="1:10" s="91" customFormat="1">
      <c r="A104" s="109"/>
      <c r="B104" s="105"/>
      <c r="C104" s="105"/>
      <c r="D104" s="105"/>
      <c r="E104" s="393"/>
      <c r="F104" s="105"/>
      <c r="G104" s="105"/>
      <c r="H104" s="105"/>
      <c r="I104" s="90"/>
      <c r="J104" s="90"/>
    </row>
    <row r="105" spans="1:10" s="91" customFormat="1">
      <c r="A105" s="109"/>
      <c r="B105" s="105"/>
      <c r="C105" s="105"/>
      <c r="D105" s="105"/>
      <c r="E105" s="393"/>
      <c r="F105" s="105"/>
      <c r="G105" s="105"/>
      <c r="H105" s="105"/>
      <c r="I105" s="90"/>
      <c r="J105" s="90"/>
    </row>
    <row r="106" spans="1:10" s="91" customFormat="1">
      <c r="A106" s="109"/>
      <c r="B106" s="105"/>
      <c r="C106" s="105"/>
      <c r="D106" s="105"/>
      <c r="E106" s="393"/>
      <c r="F106" s="105"/>
      <c r="G106" s="105"/>
      <c r="H106" s="105"/>
      <c r="I106" s="90"/>
      <c r="J106" s="90"/>
    </row>
    <row r="107" spans="1:10" s="91" customFormat="1">
      <c r="A107" s="109"/>
      <c r="B107" s="105"/>
      <c r="C107" s="105"/>
      <c r="D107" s="105"/>
      <c r="E107" s="393"/>
      <c r="F107" s="105"/>
      <c r="G107" s="105"/>
      <c r="H107" s="105"/>
      <c r="I107" s="90"/>
      <c r="J107" s="90"/>
    </row>
    <row r="108" spans="1:10" s="91" customFormat="1">
      <c r="A108" s="109"/>
      <c r="B108" s="105"/>
      <c r="C108" s="105"/>
      <c r="D108" s="105"/>
      <c r="E108" s="393"/>
      <c r="F108" s="105"/>
      <c r="G108" s="105"/>
      <c r="H108" s="105"/>
      <c r="I108" s="90"/>
      <c r="J108" s="90"/>
    </row>
    <row r="109" spans="1:10" s="91" customFormat="1">
      <c r="A109" s="109"/>
      <c r="B109" s="105"/>
      <c r="C109" s="105"/>
      <c r="D109" s="105"/>
      <c r="E109" s="393"/>
      <c r="F109" s="105"/>
      <c r="G109" s="105"/>
      <c r="H109" s="105"/>
      <c r="I109" s="90"/>
      <c r="J109" s="90"/>
    </row>
    <row r="110" spans="1:10" s="91" customFormat="1">
      <c r="A110" s="109"/>
      <c r="B110" s="105"/>
      <c r="C110" s="105"/>
      <c r="D110" s="105"/>
      <c r="E110" s="393"/>
      <c r="F110" s="105"/>
      <c r="G110" s="105"/>
      <c r="H110" s="105"/>
      <c r="I110" s="90"/>
      <c r="J110" s="90"/>
    </row>
    <row r="111" spans="1:10" s="91" customFormat="1">
      <c r="A111" s="109"/>
      <c r="B111" s="105"/>
      <c r="C111" s="105"/>
      <c r="D111" s="105"/>
      <c r="E111" s="393"/>
      <c r="F111" s="105"/>
      <c r="G111" s="105"/>
      <c r="H111" s="105"/>
      <c r="I111" s="90"/>
      <c r="J111" s="90"/>
    </row>
    <row r="112" spans="1:10" s="91" customFormat="1">
      <c r="A112" s="109"/>
      <c r="B112" s="105"/>
      <c r="C112" s="105"/>
      <c r="D112" s="105"/>
      <c r="E112" s="393"/>
      <c r="F112" s="105"/>
      <c r="G112" s="105"/>
      <c r="H112" s="105"/>
      <c r="I112" s="90"/>
      <c r="J112" s="90"/>
    </row>
    <row r="113" spans="1:10" s="91" customFormat="1">
      <c r="A113" s="109"/>
      <c r="B113" s="105"/>
      <c r="C113" s="105"/>
      <c r="D113" s="105"/>
      <c r="E113" s="393"/>
      <c r="F113" s="105"/>
      <c r="G113" s="105"/>
      <c r="H113" s="105"/>
      <c r="I113" s="90"/>
      <c r="J113" s="90"/>
    </row>
    <row r="114" spans="1:10" s="91" customFormat="1">
      <c r="A114" s="110"/>
      <c r="D114" s="105"/>
      <c r="E114" s="393"/>
      <c r="I114" s="90"/>
      <c r="J114" s="90"/>
    </row>
    <row r="115" spans="1:10" s="91" customFormat="1">
      <c r="A115" s="110"/>
      <c r="D115" s="105"/>
      <c r="E115" s="393"/>
      <c r="I115" s="90"/>
      <c r="J115" s="90"/>
    </row>
    <row r="116" spans="1:10" s="91" customFormat="1">
      <c r="A116" s="110"/>
      <c r="D116" s="105"/>
      <c r="E116" s="393"/>
      <c r="I116" s="90"/>
      <c r="J116" s="90"/>
    </row>
    <row r="117" spans="1:10" s="91" customFormat="1">
      <c r="A117" s="110"/>
      <c r="D117" s="105"/>
      <c r="E117" s="393"/>
      <c r="I117" s="90"/>
      <c r="J117" s="90"/>
    </row>
    <row r="118" spans="1:10" s="91" customFormat="1">
      <c r="A118" s="110"/>
      <c r="D118" s="105"/>
      <c r="E118" s="393"/>
      <c r="I118" s="90"/>
      <c r="J118" s="90"/>
    </row>
    <row r="119" spans="1:10" s="91" customFormat="1">
      <c r="A119" s="110"/>
      <c r="D119" s="105"/>
      <c r="E119" s="393"/>
      <c r="I119" s="90"/>
      <c r="J119" s="90"/>
    </row>
    <row r="120" spans="1:10" s="91" customFormat="1">
      <c r="A120" s="110"/>
      <c r="D120" s="105"/>
      <c r="E120" s="393"/>
      <c r="I120" s="90"/>
      <c r="J120" s="90"/>
    </row>
    <row r="121" spans="1:10" s="91" customFormat="1">
      <c r="A121" s="110"/>
      <c r="D121" s="105"/>
      <c r="E121" s="393"/>
      <c r="I121" s="90"/>
      <c r="J121" s="90"/>
    </row>
    <row r="122" spans="1:10" s="91" customFormat="1">
      <c r="A122" s="110"/>
      <c r="D122" s="105"/>
      <c r="E122" s="393"/>
      <c r="I122" s="90"/>
      <c r="J122" s="90"/>
    </row>
    <row r="123" spans="1:10" s="91" customFormat="1">
      <c r="A123" s="110"/>
      <c r="D123" s="105"/>
      <c r="E123" s="393"/>
      <c r="I123" s="90"/>
      <c r="J123" s="90"/>
    </row>
    <row r="124" spans="1:10" s="91" customFormat="1">
      <c r="A124" s="110"/>
      <c r="D124" s="105"/>
      <c r="E124" s="393"/>
      <c r="I124" s="90"/>
      <c r="J124" s="90"/>
    </row>
    <row r="125" spans="1:10" s="91" customFormat="1">
      <c r="A125" s="110"/>
      <c r="D125" s="105"/>
      <c r="E125" s="393"/>
      <c r="I125" s="90"/>
      <c r="J125" s="90"/>
    </row>
    <row r="126" spans="1:10" s="91" customFormat="1">
      <c r="A126" s="110"/>
      <c r="D126" s="105"/>
      <c r="E126" s="393"/>
      <c r="I126" s="90"/>
      <c r="J126" s="90"/>
    </row>
    <row r="127" spans="1:10" s="91" customFormat="1">
      <c r="A127" s="110"/>
      <c r="D127" s="105"/>
      <c r="E127" s="393"/>
      <c r="I127" s="90"/>
      <c r="J127" s="90"/>
    </row>
    <row r="128" spans="1:10" s="91" customFormat="1">
      <c r="A128" s="110"/>
      <c r="D128" s="105"/>
      <c r="E128" s="393"/>
      <c r="I128" s="90"/>
      <c r="J128" s="90"/>
    </row>
    <row r="129" spans="1:10" s="91" customFormat="1">
      <c r="A129" s="110"/>
      <c r="D129" s="105"/>
      <c r="E129" s="393"/>
      <c r="I129" s="90"/>
      <c r="J129" s="90"/>
    </row>
    <row r="130" spans="1:10" s="91" customFormat="1">
      <c r="A130" s="110"/>
      <c r="D130" s="105"/>
      <c r="E130" s="393"/>
      <c r="I130" s="90"/>
      <c r="J130" s="90"/>
    </row>
    <row r="131" spans="1:10" s="91" customFormat="1">
      <c r="A131" s="110"/>
      <c r="D131" s="105"/>
      <c r="E131" s="393"/>
      <c r="I131" s="90"/>
      <c r="J131" s="90"/>
    </row>
    <row r="132" spans="1:10" s="91" customFormat="1">
      <c r="A132" s="110"/>
      <c r="D132" s="105"/>
      <c r="E132" s="393"/>
      <c r="I132" s="90"/>
      <c r="J132" s="90"/>
    </row>
    <row r="133" spans="1:10" s="91" customFormat="1">
      <c r="A133" s="110"/>
      <c r="D133" s="105"/>
      <c r="E133" s="393"/>
      <c r="I133" s="90"/>
      <c r="J133" s="90"/>
    </row>
    <row r="134" spans="1:10" s="91" customFormat="1">
      <c r="A134" s="110"/>
      <c r="D134" s="105"/>
      <c r="E134" s="393"/>
      <c r="I134" s="90"/>
      <c r="J134" s="90"/>
    </row>
    <row r="135" spans="1:10" s="91" customFormat="1">
      <c r="A135" s="110"/>
      <c r="D135" s="105"/>
      <c r="E135" s="393"/>
      <c r="I135" s="90"/>
      <c r="J135" s="90"/>
    </row>
    <row r="136" spans="1:10" s="91" customFormat="1">
      <c r="A136" s="110"/>
      <c r="D136" s="105"/>
      <c r="E136" s="393"/>
      <c r="I136" s="90"/>
      <c r="J136" s="90"/>
    </row>
    <row r="137" spans="1:10" s="91" customFormat="1">
      <c r="A137" s="110"/>
      <c r="D137" s="105"/>
      <c r="E137" s="393"/>
      <c r="I137" s="90"/>
      <c r="J137" s="90"/>
    </row>
    <row r="138" spans="1:10" s="91" customFormat="1">
      <c r="A138" s="110"/>
      <c r="D138" s="105"/>
      <c r="E138" s="393"/>
      <c r="I138" s="90"/>
      <c r="J138" s="90"/>
    </row>
    <row r="139" spans="1:10" s="91" customFormat="1">
      <c r="A139" s="110"/>
      <c r="D139" s="105"/>
      <c r="E139" s="393"/>
      <c r="I139" s="90"/>
      <c r="J139" s="90"/>
    </row>
    <row r="140" spans="1:10" s="91" customFormat="1">
      <c r="A140" s="110"/>
      <c r="D140" s="105"/>
      <c r="E140" s="393"/>
      <c r="I140" s="90"/>
      <c r="J140" s="90"/>
    </row>
    <row r="141" spans="1:10" s="91" customFormat="1">
      <c r="A141" s="110"/>
      <c r="D141" s="105"/>
      <c r="E141" s="393"/>
      <c r="I141" s="90"/>
      <c r="J141" s="90"/>
    </row>
    <row r="142" spans="1:10" s="91" customFormat="1">
      <c r="A142" s="110"/>
      <c r="D142" s="105"/>
      <c r="E142" s="393"/>
      <c r="I142" s="90"/>
      <c r="J142" s="90"/>
    </row>
    <row r="143" spans="1:10" s="91" customFormat="1">
      <c r="A143" s="110"/>
      <c r="D143" s="105"/>
      <c r="E143" s="393"/>
      <c r="I143" s="90"/>
      <c r="J143" s="90"/>
    </row>
    <row r="144" spans="1:10" s="91" customFormat="1">
      <c r="A144" s="110"/>
      <c r="D144" s="105"/>
      <c r="E144" s="393"/>
      <c r="I144" s="90"/>
      <c r="J144" s="90"/>
    </row>
    <row r="145" spans="1:10" s="91" customFormat="1">
      <c r="A145" s="110"/>
      <c r="D145" s="105"/>
      <c r="E145" s="393"/>
      <c r="I145" s="90"/>
      <c r="J145" s="90"/>
    </row>
    <row r="146" spans="1:10" s="91" customFormat="1">
      <c r="A146" s="110"/>
      <c r="D146" s="105"/>
      <c r="E146" s="393"/>
      <c r="I146" s="90"/>
      <c r="J146" s="90"/>
    </row>
    <row r="147" spans="1:10" s="91" customFormat="1">
      <c r="A147" s="110"/>
      <c r="D147" s="105"/>
      <c r="E147" s="393"/>
      <c r="I147" s="90"/>
      <c r="J147" s="90"/>
    </row>
    <row r="148" spans="1:10" s="91" customFormat="1">
      <c r="A148" s="110"/>
      <c r="D148" s="105"/>
      <c r="E148" s="393"/>
      <c r="I148" s="90"/>
      <c r="J148" s="90"/>
    </row>
    <row r="149" spans="1:10" s="91" customFormat="1">
      <c r="A149" s="110"/>
      <c r="D149" s="105"/>
      <c r="E149" s="393"/>
      <c r="I149" s="90"/>
      <c r="J149" s="90"/>
    </row>
    <row r="150" spans="1:10" s="91" customFormat="1">
      <c r="A150" s="110"/>
      <c r="D150" s="105"/>
      <c r="E150" s="393"/>
      <c r="I150" s="90"/>
      <c r="J150" s="90"/>
    </row>
    <row r="151" spans="1:10" s="91" customFormat="1">
      <c r="A151" s="110"/>
      <c r="D151" s="105"/>
      <c r="E151" s="393"/>
      <c r="I151" s="90"/>
      <c r="J151" s="90"/>
    </row>
    <row r="152" spans="1:10" s="91" customFormat="1">
      <c r="A152" s="110"/>
      <c r="D152" s="105"/>
      <c r="E152" s="393"/>
      <c r="I152" s="90"/>
      <c r="J152" s="90"/>
    </row>
    <row r="153" spans="1:10" s="91" customFormat="1">
      <c r="A153" s="110"/>
      <c r="D153" s="105"/>
      <c r="E153" s="393"/>
      <c r="I153" s="90"/>
      <c r="J153" s="90"/>
    </row>
    <row r="154" spans="1:10" s="91" customFormat="1">
      <c r="A154" s="110"/>
      <c r="D154" s="105"/>
      <c r="E154" s="393"/>
      <c r="I154" s="90"/>
      <c r="J154" s="90"/>
    </row>
    <row r="155" spans="1:10" s="91" customFormat="1">
      <c r="A155" s="110"/>
      <c r="D155" s="105"/>
      <c r="E155" s="393"/>
      <c r="I155" s="90"/>
      <c r="J155" s="90"/>
    </row>
    <row r="156" spans="1:10" s="91" customFormat="1">
      <c r="A156" s="110"/>
      <c r="D156" s="105"/>
      <c r="E156" s="393"/>
      <c r="I156" s="90"/>
      <c r="J156" s="90"/>
    </row>
    <row r="157" spans="1:10" s="91" customFormat="1">
      <c r="A157" s="110"/>
      <c r="D157" s="105"/>
      <c r="E157" s="393"/>
      <c r="I157" s="90"/>
      <c r="J157" s="90"/>
    </row>
    <row r="158" spans="1:10" s="91" customFormat="1">
      <c r="A158" s="110"/>
      <c r="D158" s="105"/>
      <c r="E158" s="393"/>
      <c r="I158" s="90"/>
      <c r="J158" s="90"/>
    </row>
    <row r="159" spans="1:10" s="91" customFormat="1">
      <c r="A159" s="110"/>
      <c r="D159" s="105"/>
      <c r="E159" s="393"/>
      <c r="I159" s="90"/>
      <c r="J159" s="90"/>
    </row>
    <row r="160" spans="1:10" s="91" customFormat="1">
      <c r="A160" s="110"/>
      <c r="D160" s="105"/>
      <c r="E160" s="393"/>
      <c r="I160" s="90"/>
      <c r="J160" s="90"/>
    </row>
    <row r="161" spans="1:10" s="91" customFormat="1">
      <c r="A161" s="110"/>
      <c r="D161" s="105"/>
      <c r="E161" s="393"/>
      <c r="I161" s="90"/>
      <c r="J161" s="90"/>
    </row>
    <row r="162" spans="1:10" s="91" customFormat="1">
      <c r="A162" s="110"/>
      <c r="D162" s="105"/>
      <c r="E162" s="393"/>
      <c r="I162" s="90"/>
      <c r="J162" s="90"/>
    </row>
    <row r="163" spans="1:10" s="91" customFormat="1">
      <c r="A163" s="110"/>
      <c r="D163" s="105"/>
      <c r="E163" s="393"/>
      <c r="I163" s="90"/>
      <c r="J163" s="90"/>
    </row>
    <row r="164" spans="1:10" s="91" customFormat="1">
      <c r="A164" s="110"/>
      <c r="D164" s="105"/>
      <c r="E164" s="393"/>
      <c r="I164" s="90"/>
      <c r="J164" s="90"/>
    </row>
    <row r="165" spans="1:10" s="91" customFormat="1">
      <c r="A165" s="110"/>
      <c r="D165" s="105"/>
      <c r="E165" s="393"/>
      <c r="I165" s="90"/>
      <c r="J165" s="90"/>
    </row>
    <row r="166" spans="1:10" s="91" customFormat="1">
      <c r="A166" s="110"/>
      <c r="D166" s="105"/>
      <c r="E166" s="393"/>
      <c r="I166" s="90"/>
      <c r="J166" s="90"/>
    </row>
    <row r="167" spans="1:10" s="91" customFormat="1">
      <c r="A167" s="110"/>
      <c r="D167" s="105"/>
      <c r="E167" s="393"/>
      <c r="I167" s="90"/>
      <c r="J167" s="90"/>
    </row>
    <row r="168" spans="1:10" s="91" customFormat="1">
      <c r="A168" s="110"/>
      <c r="D168" s="105"/>
      <c r="E168" s="393"/>
      <c r="I168" s="90"/>
      <c r="J168" s="90"/>
    </row>
    <row r="169" spans="1:10" s="91" customFormat="1">
      <c r="A169" s="110"/>
      <c r="D169" s="105"/>
      <c r="E169" s="393"/>
      <c r="I169" s="90"/>
      <c r="J169" s="90"/>
    </row>
    <row r="170" spans="1:10" s="91" customFormat="1">
      <c r="A170" s="110"/>
      <c r="D170" s="105"/>
      <c r="E170" s="393"/>
      <c r="I170" s="90"/>
      <c r="J170" s="90"/>
    </row>
    <row r="171" spans="1:10" s="91" customFormat="1">
      <c r="A171" s="110"/>
      <c r="D171" s="105"/>
      <c r="E171" s="393"/>
      <c r="I171" s="90"/>
      <c r="J171" s="90"/>
    </row>
    <row r="172" spans="1:10" s="91" customFormat="1">
      <c r="A172" s="110"/>
      <c r="D172" s="105"/>
      <c r="E172" s="393"/>
      <c r="I172" s="90"/>
      <c r="J172" s="90"/>
    </row>
    <row r="173" spans="1:10" s="91" customFormat="1">
      <c r="A173" s="110"/>
      <c r="D173" s="105"/>
      <c r="E173" s="393"/>
      <c r="I173" s="90"/>
      <c r="J173" s="90"/>
    </row>
    <row r="174" spans="1:10" s="91" customFormat="1">
      <c r="A174" s="110"/>
      <c r="D174" s="105"/>
      <c r="E174" s="393"/>
      <c r="I174" s="90"/>
      <c r="J174" s="90"/>
    </row>
    <row r="175" spans="1:10" s="91" customFormat="1">
      <c r="A175" s="110"/>
      <c r="D175" s="105"/>
      <c r="E175" s="393"/>
      <c r="I175" s="90"/>
      <c r="J175" s="90"/>
    </row>
    <row r="176" spans="1:10" s="91" customFormat="1">
      <c r="A176" s="110"/>
      <c r="D176" s="105"/>
      <c r="E176" s="393"/>
      <c r="I176" s="90"/>
      <c r="J176" s="90"/>
    </row>
    <row r="177" spans="1:10" s="91" customFormat="1">
      <c r="A177" s="110"/>
      <c r="D177" s="105"/>
      <c r="E177" s="393"/>
      <c r="I177" s="90"/>
      <c r="J177" s="90"/>
    </row>
    <row r="178" spans="1:10" s="91" customFormat="1">
      <c r="A178" s="110"/>
      <c r="D178" s="105"/>
      <c r="E178" s="393"/>
      <c r="I178" s="90"/>
      <c r="J178" s="90"/>
    </row>
    <row r="179" spans="1:10" s="91" customFormat="1">
      <c r="A179" s="110"/>
      <c r="D179" s="105"/>
      <c r="E179" s="393"/>
      <c r="I179" s="90"/>
      <c r="J179" s="90"/>
    </row>
    <row r="180" spans="1:10" s="91" customFormat="1">
      <c r="A180" s="110"/>
      <c r="D180" s="105"/>
      <c r="E180" s="393"/>
      <c r="I180" s="90"/>
      <c r="J180" s="90"/>
    </row>
    <row r="181" spans="1:10" s="91" customFormat="1">
      <c r="A181" s="110"/>
      <c r="D181" s="105"/>
      <c r="E181" s="393"/>
      <c r="I181" s="90"/>
      <c r="J181" s="90"/>
    </row>
    <row r="182" spans="1:10" s="91" customFormat="1">
      <c r="A182" s="110"/>
      <c r="D182" s="105"/>
      <c r="E182" s="393"/>
      <c r="I182" s="90"/>
      <c r="J182" s="90"/>
    </row>
    <row r="183" spans="1:10" s="91" customFormat="1">
      <c r="A183" s="110"/>
      <c r="D183" s="105"/>
      <c r="E183" s="393"/>
      <c r="I183" s="90"/>
      <c r="J183" s="90"/>
    </row>
    <row r="184" spans="1:10" s="91" customFormat="1">
      <c r="A184" s="110"/>
      <c r="D184" s="105"/>
      <c r="E184" s="393"/>
      <c r="I184" s="90"/>
      <c r="J184" s="90"/>
    </row>
    <row r="185" spans="1:10" s="91" customFormat="1">
      <c r="A185" s="110"/>
      <c r="D185" s="105"/>
      <c r="E185" s="393"/>
      <c r="I185" s="90"/>
      <c r="J185" s="90"/>
    </row>
    <row r="186" spans="1:10" s="91" customFormat="1">
      <c r="A186" s="110"/>
      <c r="D186" s="105"/>
      <c r="E186" s="393"/>
      <c r="I186" s="90"/>
      <c r="J186" s="90"/>
    </row>
    <row r="187" spans="1:10" s="91" customFormat="1">
      <c r="A187" s="110"/>
      <c r="D187" s="105"/>
      <c r="E187" s="393"/>
      <c r="I187" s="90"/>
      <c r="J187" s="90"/>
    </row>
    <row r="188" spans="1:10" s="91" customFormat="1">
      <c r="A188" s="110"/>
      <c r="D188" s="105"/>
      <c r="E188" s="393"/>
      <c r="I188" s="90"/>
      <c r="J188" s="90"/>
    </row>
    <row r="189" spans="1:10" s="91" customFormat="1">
      <c r="A189" s="110"/>
      <c r="D189" s="105"/>
      <c r="E189" s="393"/>
      <c r="I189" s="90"/>
      <c r="J189" s="90"/>
    </row>
    <row r="190" spans="1:10" s="91" customFormat="1">
      <c r="A190" s="110"/>
      <c r="D190" s="105"/>
      <c r="E190" s="393"/>
      <c r="I190" s="90"/>
      <c r="J190" s="90"/>
    </row>
    <row r="191" spans="1:10" s="91" customFormat="1">
      <c r="A191" s="110"/>
      <c r="D191" s="105"/>
      <c r="E191" s="393"/>
      <c r="I191" s="90"/>
      <c r="J191" s="90"/>
    </row>
    <row r="192" spans="1:10" s="91" customFormat="1">
      <c r="A192" s="110"/>
      <c r="D192" s="105"/>
      <c r="E192" s="393"/>
      <c r="I192" s="90"/>
      <c r="J192" s="90"/>
    </row>
    <row r="193" spans="1:10" s="91" customFormat="1">
      <c r="A193" s="110"/>
      <c r="D193" s="105"/>
      <c r="E193" s="393"/>
      <c r="I193" s="90"/>
      <c r="J193" s="90"/>
    </row>
    <row r="194" spans="1:10" s="91" customFormat="1">
      <c r="A194" s="110"/>
      <c r="D194" s="105"/>
      <c r="E194" s="393"/>
      <c r="I194" s="90"/>
      <c r="J194" s="90"/>
    </row>
    <row r="195" spans="1:10" s="91" customFormat="1">
      <c r="A195" s="110"/>
      <c r="D195" s="105"/>
      <c r="E195" s="393"/>
      <c r="I195" s="90"/>
      <c r="J195" s="90"/>
    </row>
    <row r="196" spans="1:10" s="91" customFormat="1">
      <c r="A196" s="110"/>
      <c r="D196" s="105"/>
      <c r="E196" s="393"/>
      <c r="I196" s="90"/>
      <c r="J196" s="90"/>
    </row>
    <row r="197" spans="1:10" s="91" customFormat="1">
      <c r="A197" s="110"/>
      <c r="D197" s="105"/>
      <c r="E197" s="393"/>
      <c r="I197" s="90"/>
      <c r="J197" s="90"/>
    </row>
    <row r="198" spans="1:10" s="91" customFormat="1">
      <c r="A198" s="110"/>
      <c r="D198" s="105"/>
      <c r="E198" s="393"/>
      <c r="I198" s="90"/>
      <c r="J198" s="90"/>
    </row>
  </sheetData>
  <sheetProtection algorithmName="SHA-512" hashValue="QP63zsf0Mdq/tDg9ICxf9N3gtWFQhRB7ktOqz2Xa2MRsiqIdrz/0HuCYgEs6Q9VDzmXknAQFnXH52BySeOCBeg==" saltValue="yOiR2hcEQJKmX2oqI77oVA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8"/>
  <sheetViews>
    <sheetView view="pageBreakPreview" zoomScale="60" zoomScaleNormal="100" workbookViewId="0">
      <selection activeCell="D23" sqref="D23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64" t="s">
        <v>205</v>
      </c>
      <c r="B2" s="464"/>
      <c r="C2" s="464"/>
      <c r="D2" s="464"/>
      <c r="E2" s="464"/>
      <c r="F2" s="464"/>
      <c r="G2" s="464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225</v>
      </c>
      <c r="D4" s="43" t="s">
        <v>226</v>
      </c>
      <c r="E4" s="43" t="s">
        <v>227</v>
      </c>
      <c r="F4" s="43" t="s">
        <v>191</v>
      </c>
      <c r="G4" s="44" t="s">
        <v>208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58" t="s">
        <v>73</v>
      </c>
      <c r="B6" s="459"/>
      <c r="C6" s="459"/>
      <c r="D6" s="459"/>
      <c r="E6" s="459"/>
      <c r="F6" s="459"/>
      <c r="G6" s="460"/>
    </row>
    <row r="7" spans="1:7" ht="24.75" customHeight="1">
      <c r="A7" s="40" t="s">
        <v>196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195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61" t="s">
        <v>197</v>
      </c>
      <c r="B11" s="462"/>
      <c r="C11" s="462"/>
      <c r="D11" s="462"/>
      <c r="E11" s="462"/>
      <c r="F11" s="462"/>
      <c r="G11" s="463"/>
    </row>
    <row r="12" spans="1:7" s="10" customFormat="1" ht="42.75" customHeight="1">
      <c r="A12" s="65" t="s">
        <v>180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198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175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198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200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201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202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203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176</v>
      </c>
      <c r="B25" s="8"/>
      <c r="C25" s="8"/>
      <c r="D25" s="34" t="s">
        <v>57</v>
      </c>
      <c r="E25" s="34"/>
      <c r="F25" s="456" t="s">
        <v>376</v>
      </c>
      <c r="G25" s="456"/>
      <c r="H25" s="36"/>
    </row>
    <row r="26" spans="1:8">
      <c r="A26" s="38" t="s">
        <v>178</v>
      </c>
      <c r="B26" s="39"/>
      <c r="C26" s="45"/>
      <c r="D26" s="39" t="s">
        <v>183</v>
      </c>
      <c r="E26" s="39"/>
      <c r="F26" s="457" t="s">
        <v>115</v>
      </c>
      <c r="G26" s="457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lPUM3meE1KbLnYWwjGwozoLD3RJdYANEFCRxFqgiH5bkC+jZDgChmufcWHAvJl0xeR++kvnzHV6JiKGpslp3WQ==" saltValue="k/93z8yQH1x64HXLd00Byw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F17" sqref="F17:G17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170</v>
      </c>
    </row>
    <row r="2" spans="1:9" ht="39" customHeight="1">
      <c r="A2" s="467" t="s">
        <v>83</v>
      </c>
      <c r="B2" s="467"/>
      <c r="C2" s="467"/>
      <c r="D2" s="467"/>
      <c r="E2" s="467"/>
      <c r="F2" s="467"/>
      <c r="G2" s="467"/>
      <c r="H2" s="467"/>
    </row>
    <row r="3" spans="1:9" ht="30" customHeight="1">
      <c r="A3" s="469" t="s">
        <v>160</v>
      </c>
      <c r="B3" s="469"/>
      <c r="C3" s="469"/>
      <c r="D3" s="469"/>
      <c r="E3" s="469"/>
      <c r="F3" s="469"/>
      <c r="G3" s="469"/>
      <c r="H3" s="469"/>
    </row>
    <row r="4" spans="1:9" ht="58.5" customHeight="1">
      <c r="A4" s="465" t="s">
        <v>102</v>
      </c>
      <c r="B4" s="468" t="s">
        <v>7</v>
      </c>
      <c r="C4" s="438" t="s">
        <v>162</v>
      </c>
      <c r="D4" s="438"/>
      <c r="E4" s="471" t="s">
        <v>384</v>
      </c>
      <c r="F4" s="471"/>
      <c r="G4" s="471"/>
      <c r="H4" s="471"/>
    </row>
    <row r="5" spans="1:9" ht="68.25" customHeight="1">
      <c r="A5" s="466"/>
      <c r="B5" s="468"/>
      <c r="C5" s="47" t="s">
        <v>377</v>
      </c>
      <c r="D5" s="47" t="s">
        <v>382</v>
      </c>
      <c r="E5" s="47" t="s">
        <v>96</v>
      </c>
      <c r="F5" s="47" t="s">
        <v>92</v>
      </c>
      <c r="G5" s="404" t="s">
        <v>99</v>
      </c>
      <c r="H5" s="404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276</v>
      </c>
      <c r="D7" s="17">
        <f>SUM(D8:D13)</f>
        <v>614</v>
      </c>
      <c r="E7" s="17">
        <f>SUM(E8:E13)</f>
        <v>40</v>
      </c>
      <c r="F7" s="17">
        <f>SUM(F8:F13)</f>
        <v>614</v>
      </c>
      <c r="G7" s="17">
        <f>F7-E7</f>
        <v>574</v>
      </c>
      <c r="H7" s="254">
        <f>(F7/E7)*100</f>
        <v>1535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55"/>
    </row>
    <row r="9" spans="1:9" ht="57.75" customHeight="1">
      <c r="A9" s="18" t="s">
        <v>1</v>
      </c>
      <c r="B9" s="22">
        <v>4020</v>
      </c>
      <c r="C9" s="19">
        <v>261</v>
      </c>
      <c r="D9" s="19">
        <f>F9</f>
        <v>82</v>
      </c>
      <c r="E9" s="19"/>
      <c r="F9" s="19">
        <f>'Розшифровка до капівидатків'!E10</f>
        <v>82</v>
      </c>
      <c r="G9" s="19">
        <f t="shared" si="0"/>
        <v>82</v>
      </c>
      <c r="H9" s="255"/>
    </row>
    <row r="10" spans="1:9" ht="70.5" customHeight="1">
      <c r="A10" s="18" t="s">
        <v>15</v>
      </c>
      <c r="B10" s="22">
        <v>4030</v>
      </c>
      <c r="C10" s="19">
        <v>2</v>
      </c>
      <c r="D10" s="19">
        <f>F10</f>
        <v>442</v>
      </c>
      <c r="E10" s="19">
        <v>40</v>
      </c>
      <c r="F10" s="19">
        <f>'Розшифровка до капівидатків'!E17</f>
        <v>442</v>
      </c>
      <c r="G10" s="19">
        <f t="shared" si="0"/>
        <v>402</v>
      </c>
      <c r="H10" s="255">
        <f t="shared" ref="H10" si="1">(F10/E10)*100</f>
        <v>1105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55"/>
    </row>
    <row r="12" spans="1:9" ht="70.5" customHeight="1">
      <c r="A12" s="18" t="s">
        <v>41</v>
      </c>
      <c r="B12" s="22">
        <v>4050</v>
      </c>
      <c r="C12" s="19">
        <v>13</v>
      </c>
      <c r="D12" s="19">
        <f>F12</f>
        <v>90</v>
      </c>
      <c r="E12" s="19"/>
      <c r="F12" s="19">
        <f>'Розшифровка до капівидатків'!E23</f>
        <v>90</v>
      </c>
      <c r="G12" s="19">
        <f t="shared" si="0"/>
        <v>90</v>
      </c>
      <c r="H12" s="255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55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19" customFormat="1" ht="54" customHeight="1">
      <c r="A17" s="250" t="s">
        <v>292</v>
      </c>
      <c r="B17" s="251"/>
      <c r="C17" s="472" t="s">
        <v>90</v>
      </c>
      <c r="D17" s="472"/>
      <c r="E17" s="252"/>
      <c r="F17" s="456" t="s">
        <v>376</v>
      </c>
      <c r="G17" s="456"/>
      <c r="H17" s="218"/>
    </row>
    <row r="18" spans="1:8" s="253" customFormat="1" ht="37.5" customHeight="1">
      <c r="A18" s="225" t="s">
        <v>45</v>
      </c>
      <c r="B18" s="226"/>
      <c r="C18" s="470" t="s">
        <v>46</v>
      </c>
      <c r="D18" s="470"/>
      <c r="E18" s="226"/>
      <c r="F18" s="473" t="s">
        <v>115</v>
      </c>
      <c r="G18" s="473"/>
      <c r="H18" s="22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XpEfw/Qns+8Fcxmpw55ZsTKUAhJyLP3+ao3vjO2ii3/0k25QYu9jSYlSml5ujzEARZ7HikRhvThcWj73pf4nAg==" saltValue="SfSEuhdAyorHpIEHoU4lhA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4"/>
  <sheetViews>
    <sheetView view="pageBreakPreview" zoomScale="80" zoomScaleNormal="100" zoomScaleSheetLayoutView="80" workbookViewId="0">
      <selection activeCell="C26" sqref="C26"/>
    </sheetView>
  </sheetViews>
  <sheetFormatPr defaultColWidth="9.109375" defaultRowHeight="18"/>
  <cols>
    <col min="1" max="1" width="79.44140625" style="202" customWidth="1"/>
    <col min="2" max="2" width="16" style="71" customWidth="1"/>
    <col min="3" max="5" width="20.33203125" style="71" customWidth="1"/>
    <col min="6" max="7" width="20" style="71" customWidth="1"/>
    <col min="8" max="16384" width="9.109375" style="202"/>
  </cols>
  <sheetData>
    <row r="2" spans="1:7" ht="33.75" customHeight="1">
      <c r="A2" s="476" t="s">
        <v>206</v>
      </c>
      <c r="B2" s="476"/>
      <c r="C2" s="476"/>
      <c r="D2" s="476"/>
      <c r="E2" s="476"/>
      <c r="F2" s="476"/>
      <c r="G2" s="476"/>
    </row>
    <row r="3" spans="1:7" ht="28.5" customHeight="1">
      <c r="A3" s="203"/>
      <c r="B3" s="73"/>
      <c r="C3" s="73"/>
      <c r="D3" s="203"/>
      <c r="E3" s="203"/>
      <c r="F3" s="203"/>
      <c r="G3" s="256" t="s">
        <v>230</v>
      </c>
    </row>
    <row r="4" spans="1:7" ht="62.25" customHeight="1">
      <c r="A4" s="111" t="s">
        <v>102</v>
      </c>
      <c r="B4" s="112" t="s">
        <v>7</v>
      </c>
      <c r="C4" s="422" t="s">
        <v>385</v>
      </c>
      <c r="D4" s="422" t="s">
        <v>386</v>
      </c>
      <c r="E4" s="422" t="s">
        <v>414</v>
      </c>
      <c r="F4" s="113" t="s">
        <v>293</v>
      </c>
      <c r="G4" s="113" t="s">
        <v>190</v>
      </c>
    </row>
    <row r="5" spans="1:7" ht="23.25" customHeight="1">
      <c r="A5" s="114">
        <v>1</v>
      </c>
      <c r="B5" s="115">
        <v>2</v>
      </c>
      <c r="C5" s="115">
        <v>3</v>
      </c>
      <c r="D5" s="115">
        <v>4</v>
      </c>
      <c r="E5" s="115">
        <v>5</v>
      </c>
      <c r="F5" s="115">
        <v>6</v>
      </c>
      <c r="G5" s="115">
        <v>7</v>
      </c>
    </row>
    <row r="6" spans="1:7" ht="39" customHeight="1">
      <c r="A6" s="116" t="s">
        <v>49</v>
      </c>
      <c r="B6" s="117">
        <v>4000</v>
      </c>
      <c r="C6" s="187">
        <f>C7+C10+C17+C20+C23+C29</f>
        <v>276</v>
      </c>
      <c r="D6" s="187">
        <f>D7+D10+D17+D20+D23+D29</f>
        <v>40</v>
      </c>
      <c r="E6" s="187">
        <f>E7+E10+E17+E20+E23+E29</f>
        <v>614</v>
      </c>
      <c r="F6" s="95">
        <f>E6-D6</f>
        <v>574</v>
      </c>
      <c r="G6" s="118">
        <f>(E6/D6)*100</f>
        <v>1535</v>
      </c>
    </row>
    <row r="7" spans="1:7" ht="33" hidden="1" customHeight="1">
      <c r="A7" s="158" t="s">
        <v>0</v>
      </c>
      <c r="B7" s="159">
        <v>4010</v>
      </c>
      <c r="C7" s="188"/>
      <c r="D7" s="189"/>
      <c r="E7" s="189"/>
      <c r="F7" s="95">
        <f t="shared" ref="F7:F24" si="0">E7-D7</f>
        <v>0</v>
      </c>
      <c r="G7" s="118" t="e">
        <f t="shared" ref="G7:G22" si="1">(E7/D7)*100</f>
        <v>#DIV/0!</v>
      </c>
    </row>
    <row r="8" spans="1:7" ht="18" hidden="1" customHeight="1">
      <c r="A8" s="120"/>
      <c r="B8" s="115"/>
      <c r="C8" s="190"/>
      <c r="D8" s="191"/>
      <c r="E8" s="191"/>
      <c r="F8" s="95">
        <f t="shared" si="0"/>
        <v>0</v>
      </c>
      <c r="G8" s="118" t="e">
        <f t="shared" si="1"/>
        <v>#DIV/0!</v>
      </c>
    </row>
    <row r="9" spans="1:7" s="74" customFormat="1" ht="20.25" hidden="1" customHeight="1">
      <c r="A9" s="121"/>
      <c r="B9" s="122"/>
      <c r="C9" s="192"/>
      <c r="D9" s="191"/>
      <c r="E9" s="191"/>
      <c r="F9" s="95">
        <f t="shared" si="0"/>
        <v>0</v>
      </c>
      <c r="G9" s="118" t="e">
        <f t="shared" si="1"/>
        <v>#DIV/0!</v>
      </c>
    </row>
    <row r="10" spans="1:7" s="74" customFormat="1" ht="33.75" customHeight="1">
      <c r="A10" s="269" t="s">
        <v>1</v>
      </c>
      <c r="B10" s="270">
        <v>4020</v>
      </c>
      <c r="C10" s="187">
        <f>SUM(C11:C16)</f>
        <v>261</v>
      </c>
      <c r="D10" s="187">
        <f>SUM(D11:D16)</f>
        <v>0</v>
      </c>
      <c r="E10" s="187">
        <f>SUM(E11:E16)</f>
        <v>82</v>
      </c>
      <c r="F10" s="187">
        <f t="shared" si="0"/>
        <v>82</v>
      </c>
      <c r="G10" s="118"/>
    </row>
    <row r="11" spans="1:7" s="74" customFormat="1" ht="20.25" hidden="1" customHeight="1">
      <c r="A11" s="258" t="s">
        <v>277</v>
      </c>
      <c r="B11" s="161"/>
      <c r="C11" s="257"/>
      <c r="D11" s="193"/>
      <c r="E11" s="193"/>
      <c r="F11" s="99">
        <f t="shared" si="0"/>
        <v>0</v>
      </c>
      <c r="G11" s="119"/>
    </row>
    <row r="12" spans="1:7" s="74" customFormat="1" ht="20.25" hidden="1" customHeight="1">
      <c r="A12" s="259" t="s">
        <v>278</v>
      </c>
      <c r="B12" s="161"/>
      <c r="C12" s="257"/>
      <c r="D12" s="193"/>
      <c r="E12" s="193"/>
      <c r="F12" s="99">
        <f t="shared" si="0"/>
        <v>0</v>
      </c>
      <c r="G12" s="119"/>
    </row>
    <row r="13" spans="1:7" s="74" customFormat="1" ht="20.25" customHeight="1">
      <c r="A13" s="259" t="s">
        <v>329</v>
      </c>
      <c r="B13" s="161"/>
      <c r="C13" s="257">
        <v>261</v>
      </c>
      <c r="D13" s="193"/>
      <c r="E13" s="193"/>
      <c r="F13" s="99">
        <f t="shared" si="0"/>
        <v>0</v>
      </c>
      <c r="G13" s="119"/>
    </row>
    <row r="14" spans="1:7" s="74" customFormat="1" ht="24.75" customHeight="1">
      <c r="A14" s="121" t="s">
        <v>404</v>
      </c>
      <c r="B14" s="161"/>
      <c r="C14" s="257"/>
      <c r="D14" s="193"/>
      <c r="E14" s="193">
        <v>82</v>
      </c>
      <c r="F14" s="99">
        <f t="shared" si="0"/>
        <v>82</v>
      </c>
      <c r="G14" s="119"/>
    </row>
    <row r="15" spans="1:7" s="74" customFormat="1" ht="16.5" hidden="1" customHeight="1">
      <c r="A15" s="260" t="s">
        <v>318</v>
      </c>
      <c r="B15" s="161"/>
      <c r="C15" s="261">
        <v>0</v>
      </c>
      <c r="D15" s="193"/>
      <c r="E15" s="193"/>
      <c r="F15" s="99">
        <f t="shared" si="0"/>
        <v>0</v>
      </c>
      <c r="G15" s="119"/>
    </row>
    <row r="16" spans="1:7" s="74" customFormat="1" ht="17.25" hidden="1" customHeight="1">
      <c r="A16" s="121"/>
      <c r="B16" s="122"/>
      <c r="C16" s="192"/>
      <c r="D16" s="193"/>
      <c r="E16" s="193"/>
      <c r="F16" s="95">
        <f t="shared" si="0"/>
        <v>0</v>
      </c>
      <c r="G16" s="118" t="e">
        <f t="shared" si="1"/>
        <v>#DIV/0!</v>
      </c>
    </row>
    <row r="17" spans="1:7" s="74" customFormat="1" ht="38.25" customHeight="1">
      <c r="A17" s="269" t="s">
        <v>15</v>
      </c>
      <c r="B17" s="270">
        <v>4030</v>
      </c>
      <c r="C17" s="272">
        <f>SUM(C18:C19)</f>
        <v>2</v>
      </c>
      <c r="D17" s="271">
        <f t="shared" ref="D17:E17" si="2">SUM(D18:D19)</f>
        <v>40</v>
      </c>
      <c r="E17" s="271">
        <f t="shared" si="2"/>
        <v>442</v>
      </c>
      <c r="F17" s="95">
        <f t="shared" si="0"/>
        <v>402</v>
      </c>
      <c r="G17" s="118">
        <f t="shared" si="1"/>
        <v>1105</v>
      </c>
    </row>
    <row r="18" spans="1:7" s="74" customFormat="1" ht="24.75" customHeight="1">
      <c r="A18" s="121" t="s">
        <v>279</v>
      </c>
      <c r="B18" s="122"/>
      <c r="C18" s="192">
        <v>2</v>
      </c>
      <c r="D18" s="193">
        <v>40</v>
      </c>
      <c r="E18" s="193">
        <v>31</v>
      </c>
      <c r="F18" s="99">
        <f t="shared" si="0"/>
        <v>-9</v>
      </c>
      <c r="G18" s="119">
        <f t="shared" si="1"/>
        <v>77.5</v>
      </c>
    </row>
    <row r="19" spans="1:7" s="74" customFormat="1" ht="26.25" customHeight="1">
      <c r="A19" s="121" t="s">
        <v>408</v>
      </c>
      <c r="B19" s="122"/>
      <c r="C19" s="192"/>
      <c r="D19" s="193"/>
      <c r="E19" s="193">
        <v>411</v>
      </c>
      <c r="F19" s="99">
        <f t="shared" si="0"/>
        <v>411</v>
      </c>
      <c r="G19" s="119"/>
    </row>
    <row r="20" spans="1:7" s="74" customFormat="1" ht="25.5" hidden="1" customHeight="1">
      <c r="A20" s="160" t="s">
        <v>2</v>
      </c>
      <c r="B20" s="161">
        <v>4040</v>
      </c>
      <c r="C20" s="194"/>
      <c r="D20" s="195"/>
      <c r="E20" s="195"/>
      <c r="F20" s="95">
        <f t="shared" si="0"/>
        <v>0</v>
      </c>
      <c r="G20" s="118" t="e">
        <f t="shared" si="1"/>
        <v>#DIV/0!</v>
      </c>
    </row>
    <row r="21" spans="1:7" s="74" customFormat="1" ht="24.75" hidden="1" customHeight="1">
      <c r="A21" s="123"/>
      <c r="B21" s="124"/>
      <c r="C21" s="196"/>
      <c r="D21" s="197"/>
      <c r="E21" s="197"/>
      <c r="F21" s="95">
        <f t="shared" si="0"/>
        <v>0</v>
      </c>
      <c r="G21" s="118" t="e">
        <f t="shared" si="1"/>
        <v>#DIV/0!</v>
      </c>
    </row>
    <row r="22" spans="1:7" s="74" customFormat="1" ht="28.5" hidden="1" customHeight="1">
      <c r="A22" s="123"/>
      <c r="B22" s="124"/>
      <c r="C22" s="196"/>
      <c r="D22" s="197"/>
      <c r="E22" s="197"/>
      <c r="F22" s="95">
        <f t="shared" si="0"/>
        <v>0</v>
      </c>
      <c r="G22" s="118" t="e">
        <f t="shared" si="1"/>
        <v>#DIV/0!</v>
      </c>
    </row>
    <row r="23" spans="1:7" s="74" customFormat="1" ht="40.5" customHeight="1">
      <c r="A23" s="269" t="s">
        <v>41</v>
      </c>
      <c r="B23" s="270">
        <v>4050</v>
      </c>
      <c r="C23" s="187">
        <f>SUM(C24:C28)</f>
        <v>13</v>
      </c>
      <c r="D23" s="187">
        <f>SUM(D24:D28)</f>
        <v>0</v>
      </c>
      <c r="E23" s="187">
        <f>SUM(E24:E28)</f>
        <v>90</v>
      </c>
      <c r="F23" s="187">
        <f t="shared" si="0"/>
        <v>90</v>
      </c>
      <c r="G23" s="118"/>
    </row>
    <row r="24" spans="1:7" s="74" customFormat="1" ht="20.25" hidden="1" customHeight="1">
      <c r="A24" s="262" t="s">
        <v>322</v>
      </c>
      <c r="B24" s="161"/>
      <c r="C24" s="257"/>
      <c r="D24" s="198"/>
      <c r="E24" s="198"/>
      <c r="F24" s="95">
        <f t="shared" si="0"/>
        <v>0</v>
      </c>
      <c r="G24" s="118"/>
    </row>
    <row r="25" spans="1:7" s="74" customFormat="1" ht="28.5" customHeight="1">
      <c r="A25" s="262" t="s">
        <v>319</v>
      </c>
      <c r="B25" s="161"/>
      <c r="C25" s="257">
        <v>13</v>
      </c>
      <c r="D25" s="198"/>
      <c r="E25" s="193">
        <v>6</v>
      </c>
      <c r="F25" s="99">
        <f>E25-D25</f>
        <v>6</v>
      </c>
      <c r="G25" s="118"/>
    </row>
    <row r="26" spans="1:7" s="74" customFormat="1" ht="28.5" customHeight="1">
      <c r="A26" s="262" t="s">
        <v>405</v>
      </c>
      <c r="B26" s="161"/>
      <c r="C26" s="257"/>
      <c r="D26" s="198"/>
      <c r="E26" s="193">
        <v>7</v>
      </c>
      <c r="F26" s="99">
        <f t="shared" ref="F26:F27" si="3">E26-D26</f>
        <v>7</v>
      </c>
      <c r="G26" s="118"/>
    </row>
    <row r="27" spans="1:7" s="74" customFormat="1" ht="28.5" customHeight="1">
      <c r="A27" s="262" t="s">
        <v>406</v>
      </c>
      <c r="B27" s="161"/>
      <c r="C27" s="257"/>
      <c r="D27" s="198"/>
      <c r="E27" s="193">
        <v>50</v>
      </c>
      <c r="F27" s="99">
        <f t="shared" si="3"/>
        <v>50</v>
      </c>
      <c r="G27" s="118"/>
    </row>
    <row r="28" spans="1:7" s="74" customFormat="1" ht="32.25" customHeight="1">
      <c r="A28" s="121" t="s">
        <v>407</v>
      </c>
      <c r="B28" s="122"/>
      <c r="C28" s="192"/>
      <c r="D28" s="193"/>
      <c r="E28" s="193">
        <v>27</v>
      </c>
      <c r="F28" s="99">
        <f t="shared" ref="F28:F31" si="4">E28-D28</f>
        <v>27</v>
      </c>
      <c r="G28" s="119"/>
    </row>
    <row r="29" spans="1:7" s="74" customFormat="1" ht="30.75" hidden="1" customHeight="1">
      <c r="A29" s="160" t="s">
        <v>124</v>
      </c>
      <c r="B29" s="161">
        <v>4060</v>
      </c>
      <c r="C29" s="194"/>
      <c r="D29" s="195"/>
      <c r="E29" s="195"/>
      <c r="F29" s="118">
        <f t="shared" si="4"/>
        <v>0</v>
      </c>
      <c r="G29" s="118" t="e">
        <f t="shared" ref="G29:G31" si="5">(E29/D29)*100</f>
        <v>#DIV/0!</v>
      </c>
    </row>
    <row r="30" spans="1:7" s="74" customFormat="1" ht="30.75" hidden="1" customHeight="1">
      <c r="A30" s="121"/>
      <c r="B30" s="122"/>
      <c r="C30" s="192"/>
      <c r="D30" s="193"/>
      <c r="E30" s="193"/>
      <c r="F30" s="119">
        <f t="shared" si="4"/>
        <v>0</v>
      </c>
      <c r="G30" s="119" t="e">
        <f t="shared" si="5"/>
        <v>#DIV/0!</v>
      </c>
    </row>
    <row r="31" spans="1:7" s="74" customFormat="1" ht="29.25" hidden="1" customHeight="1">
      <c r="A31" s="121"/>
      <c r="B31" s="122"/>
      <c r="C31" s="192"/>
      <c r="D31" s="191"/>
      <c r="E31" s="191"/>
      <c r="F31" s="119">
        <f t="shared" si="4"/>
        <v>0</v>
      </c>
      <c r="G31" s="119" t="e">
        <f t="shared" si="5"/>
        <v>#DIV/0!</v>
      </c>
    </row>
    <row r="32" spans="1:7" ht="38.25" customHeight="1">
      <c r="A32" s="125"/>
      <c r="B32" s="126"/>
      <c r="C32" s="126"/>
      <c r="D32" s="127"/>
      <c r="E32" s="128"/>
      <c r="F32" s="128"/>
      <c r="G32" s="128"/>
    </row>
    <row r="33" spans="1:7" s="249" customFormat="1" ht="26.25" customHeight="1">
      <c r="A33" s="246" t="s">
        <v>292</v>
      </c>
      <c r="B33" s="474" t="s">
        <v>57</v>
      </c>
      <c r="C33" s="474"/>
      <c r="D33" s="474"/>
      <c r="E33" s="263"/>
      <c r="F33" s="475" t="s">
        <v>376</v>
      </c>
      <c r="G33" s="475"/>
    </row>
    <row r="34" spans="1:7" s="264" customFormat="1" ht="15.6">
      <c r="A34" s="212" t="s">
        <v>178</v>
      </c>
      <c r="B34" s="447" t="s">
        <v>46</v>
      </c>
      <c r="C34" s="447"/>
      <c r="D34" s="447"/>
      <c r="E34" s="213"/>
      <c r="F34" s="448" t="s">
        <v>115</v>
      </c>
      <c r="G34" s="44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B46" s="126"/>
      <c r="C46" s="126"/>
      <c r="D46" s="127"/>
      <c r="E46" s="128"/>
      <c r="F46" s="128"/>
      <c r="G46" s="128"/>
    </row>
    <row r="47" spans="1:7">
      <c r="A47" s="125"/>
      <c r="B47" s="126"/>
      <c r="C47" s="126"/>
      <c r="D47" s="127"/>
      <c r="E47" s="128"/>
      <c r="F47" s="128"/>
      <c r="G47" s="128"/>
    </row>
    <row r="48" spans="1:7">
      <c r="A48" s="125"/>
      <c r="B48" s="126"/>
      <c r="C48" s="126"/>
      <c r="D48" s="127"/>
      <c r="E48" s="128"/>
      <c r="F48" s="128"/>
      <c r="G48" s="128"/>
    </row>
    <row r="49" spans="1:7">
      <c r="A49" s="125"/>
      <c r="B49" s="126"/>
      <c r="C49" s="126"/>
      <c r="D49" s="127"/>
      <c r="E49" s="128"/>
      <c r="F49" s="128"/>
      <c r="G49" s="128"/>
    </row>
    <row r="50" spans="1:7">
      <c r="A50" s="125"/>
      <c r="B50" s="126"/>
      <c r="C50" s="126"/>
      <c r="D50" s="127"/>
      <c r="E50" s="128"/>
      <c r="F50" s="128"/>
      <c r="G50" s="128"/>
    </row>
    <row r="51" spans="1:7">
      <c r="A51" s="125"/>
      <c r="B51" s="126"/>
      <c r="C51" s="126"/>
      <c r="D51" s="127"/>
      <c r="E51" s="128"/>
      <c r="F51" s="128"/>
      <c r="G51" s="128"/>
    </row>
    <row r="52" spans="1:7">
      <c r="A52" s="125"/>
      <c r="B52" s="126"/>
      <c r="C52" s="126"/>
      <c r="D52" s="127"/>
      <c r="E52" s="128"/>
      <c r="F52" s="128"/>
      <c r="G52" s="128"/>
    </row>
    <row r="53" spans="1:7">
      <c r="A53" s="125"/>
      <c r="B53" s="126"/>
      <c r="C53" s="126"/>
      <c r="D53" s="127"/>
      <c r="E53" s="128"/>
      <c r="F53" s="128"/>
      <c r="G53" s="128"/>
    </row>
    <row r="54" spans="1:7">
      <c r="A54" s="125"/>
      <c r="B54" s="126"/>
      <c r="C54" s="126"/>
      <c r="D54" s="127"/>
      <c r="E54" s="128"/>
      <c r="F54" s="128"/>
      <c r="G54" s="128"/>
    </row>
    <row r="55" spans="1:7">
      <c r="A55" s="125"/>
      <c r="B55" s="126"/>
      <c r="C55" s="126"/>
      <c r="D55" s="127"/>
      <c r="E55" s="128"/>
      <c r="F55" s="128"/>
      <c r="G55" s="128"/>
    </row>
    <row r="56" spans="1:7">
      <c r="A56" s="125"/>
      <c r="B56" s="126"/>
      <c r="C56" s="126"/>
      <c r="D56" s="127"/>
      <c r="E56" s="128"/>
      <c r="F56" s="128"/>
      <c r="G56" s="128"/>
    </row>
    <row r="57" spans="1:7">
      <c r="A57" s="125"/>
      <c r="B57" s="126"/>
      <c r="C57" s="126"/>
      <c r="D57" s="127"/>
      <c r="E57" s="128"/>
      <c r="F57" s="128"/>
      <c r="G57" s="128"/>
    </row>
    <row r="58" spans="1:7">
      <c r="A58" s="125"/>
      <c r="B58" s="126"/>
      <c r="C58" s="126"/>
      <c r="D58" s="127"/>
      <c r="E58" s="128"/>
      <c r="F58" s="128"/>
      <c r="G58" s="128"/>
    </row>
    <row r="59" spans="1:7">
      <c r="A59" s="125"/>
      <c r="B59" s="126"/>
      <c r="C59" s="126"/>
      <c r="D59" s="127"/>
      <c r="E59" s="128"/>
      <c r="F59" s="128"/>
      <c r="G59" s="128"/>
    </row>
    <row r="60" spans="1:7">
      <c r="A60" s="125"/>
      <c r="B60" s="126"/>
      <c r="C60" s="126"/>
      <c r="D60" s="127"/>
      <c r="E60" s="128"/>
      <c r="F60" s="128"/>
      <c r="G60" s="128"/>
    </row>
    <row r="61" spans="1:7">
      <c r="A61" s="125"/>
      <c r="B61" s="126"/>
      <c r="C61" s="126"/>
      <c r="D61" s="127"/>
      <c r="E61" s="128"/>
      <c r="F61" s="128"/>
      <c r="G61" s="128"/>
    </row>
    <row r="62" spans="1:7">
      <c r="A62" s="125"/>
      <c r="B62" s="126"/>
      <c r="C62" s="126"/>
      <c r="D62" s="127"/>
      <c r="E62" s="128"/>
      <c r="F62" s="128"/>
      <c r="G62" s="128"/>
    </row>
    <row r="63" spans="1:7">
      <c r="A63" s="125"/>
      <c r="B63" s="126"/>
      <c r="C63" s="126"/>
      <c r="D63" s="127"/>
      <c r="E63" s="128"/>
      <c r="F63" s="128"/>
      <c r="G63" s="128"/>
    </row>
    <row r="64" spans="1:7">
      <c r="A64" s="125"/>
      <c r="D64" s="130"/>
      <c r="E64" s="131"/>
      <c r="F64" s="131"/>
      <c r="G64" s="131"/>
    </row>
    <row r="65" spans="1:7">
      <c r="A65" s="86"/>
      <c r="D65" s="130"/>
      <c r="E65" s="131"/>
      <c r="F65" s="131"/>
      <c r="G65" s="131"/>
    </row>
    <row r="66" spans="1:7">
      <c r="A66" s="86"/>
      <c r="D66" s="130"/>
      <c r="E66" s="131"/>
      <c r="F66" s="131"/>
      <c r="G66" s="131"/>
    </row>
    <row r="67" spans="1:7">
      <c r="A67" s="86"/>
      <c r="D67" s="130"/>
      <c r="E67" s="131"/>
      <c r="F67" s="131"/>
      <c r="G67" s="131"/>
    </row>
    <row r="68" spans="1:7">
      <c r="A68" s="86"/>
      <c r="D68" s="130"/>
      <c r="E68" s="131"/>
      <c r="F68" s="131"/>
      <c r="G68" s="131"/>
    </row>
    <row r="69" spans="1:7">
      <c r="A69" s="86"/>
      <c r="D69" s="130"/>
      <c r="E69" s="131"/>
      <c r="F69" s="131"/>
      <c r="G69" s="131"/>
    </row>
    <row r="70" spans="1:7">
      <c r="A70" s="86"/>
      <c r="D70" s="130"/>
      <c r="E70" s="131"/>
      <c r="F70" s="131"/>
      <c r="G70" s="131"/>
    </row>
    <row r="71" spans="1:7">
      <c r="A71" s="86"/>
      <c r="D71" s="130"/>
      <c r="E71" s="131"/>
      <c r="F71" s="131"/>
      <c r="G71" s="131"/>
    </row>
    <row r="72" spans="1:7">
      <c r="A72" s="86"/>
      <c r="D72" s="130"/>
      <c r="E72" s="131"/>
      <c r="F72" s="131"/>
      <c r="G72" s="131"/>
    </row>
    <row r="73" spans="1:7">
      <c r="A73" s="86"/>
      <c r="D73" s="130"/>
      <c r="E73" s="131"/>
      <c r="F73" s="131"/>
      <c r="G73" s="131"/>
    </row>
    <row r="74" spans="1:7">
      <c r="A74" s="86"/>
      <c r="D74" s="130"/>
      <c r="E74" s="131"/>
      <c r="F74" s="131"/>
      <c r="G74" s="131"/>
    </row>
    <row r="75" spans="1:7">
      <c r="A75" s="86"/>
      <c r="D75" s="130"/>
      <c r="E75" s="131"/>
      <c r="F75" s="131"/>
      <c r="G75" s="131"/>
    </row>
    <row r="76" spans="1:7">
      <c r="A76" s="86"/>
      <c r="D76" s="130"/>
      <c r="E76" s="131"/>
      <c r="F76" s="131"/>
      <c r="G76" s="131"/>
    </row>
    <row r="77" spans="1:7">
      <c r="A77" s="86"/>
      <c r="D77" s="130"/>
      <c r="E77" s="131"/>
      <c r="F77" s="131"/>
      <c r="G77" s="131"/>
    </row>
    <row r="78" spans="1:7">
      <c r="A78" s="86"/>
      <c r="D78" s="130"/>
      <c r="E78" s="131"/>
      <c r="F78" s="131"/>
      <c r="G78" s="131"/>
    </row>
    <row r="79" spans="1:7">
      <c r="A79" s="86"/>
      <c r="D79" s="130"/>
      <c r="E79" s="131"/>
      <c r="F79" s="131"/>
      <c r="G79" s="131"/>
    </row>
    <row r="80" spans="1:7">
      <c r="A80" s="86"/>
      <c r="D80" s="130"/>
      <c r="E80" s="131"/>
      <c r="F80" s="131"/>
      <c r="G80" s="131"/>
    </row>
    <row r="81" spans="1:7">
      <c r="A81" s="86"/>
      <c r="D81" s="130"/>
      <c r="E81" s="131"/>
      <c r="F81" s="131"/>
      <c r="G81" s="131"/>
    </row>
    <row r="82" spans="1:7">
      <c r="A82" s="86"/>
      <c r="D82" s="130"/>
      <c r="E82" s="131"/>
      <c r="F82" s="131"/>
      <c r="G82" s="131"/>
    </row>
    <row r="83" spans="1:7">
      <c r="A83" s="86"/>
      <c r="D83" s="130"/>
      <c r="E83" s="131"/>
      <c r="F83" s="131"/>
      <c r="G83" s="131"/>
    </row>
    <row r="84" spans="1:7">
      <c r="A84" s="86"/>
      <c r="D84" s="130"/>
      <c r="E84" s="131"/>
      <c r="F84" s="131"/>
      <c r="G84" s="131"/>
    </row>
    <row r="85" spans="1:7">
      <c r="A85" s="86"/>
      <c r="D85" s="130"/>
      <c r="E85" s="131"/>
      <c r="F85" s="131"/>
      <c r="G85" s="131"/>
    </row>
    <row r="86" spans="1:7">
      <c r="A86" s="86"/>
      <c r="D86" s="130"/>
      <c r="E86" s="131"/>
      <c r="F86" s="131"/>
      <c r="G86" s="131"/>
    </row>
    <row r="87" spans="1:7">
      <c r="A87" s="86"/>
    </row>
    <row r="88" spans="1:7">
      <c r="A88" s="87"/>
    </row>
    <row r="89" spans="1:7">
      <c r="A89" s="87"/>
    </row>
    <row r="90" spans="1:7">
      <c r="A90" s="87"/>
    </row>
    <row r="91" spans="1:7">
      <c r="A91" s="87"/>
    </row>
    <row r="92" spans="1:7">
      <c r="A92" s="87"/>
    </row>
    <row r="93" spans="1:7">
      <c r="A93" s="87"/>
    </row>
    <row r="94" spans="1:7">
      <c r="A94" s="87"/>
    </row>
    <row r="95" spans="1:7">
      <c r="A95" s="87"/>
    </row>
    <row r="96" spans="1:7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</sheetData>
  <sheetProtection algorithmName="SHA-512" hashValue="coJAXEsrnWwTaQBjjD0NKalk1KUnYTmYddx7eRYyiIBGzSjyiqnst84jLoVKOz/xbtLfhz3L55ROym7VcRq9sQ==" saltValue="R+28VG/WdSivZ89HFs516g==" spinCount="100000" sheet="1" objects="1" scenarios="1" selectLockedCells="1" selectUnlockedCells="1"/>
  <mergeCells count="5">
    <mergeCell ref="B33:D33"/>
    <mergeCell ref="B34:D34"/>
    <mergeCell ref="F33:G33"/>
    <mergeCell ref="F34:G34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Y88"/>
  <sheetViews>
    <sheetView view="pageBreakPreview" topLeftCell="A8" zoomScale="65" zoomScaleNormal="75" zoomScaleSheetLayoutView="65" workbookViewId="0">
      <selection activeCell="A21" sqref="A21:XFD21"/>
    </sheetView>
  </sheetViews>
  <sheetFormatPr defaultColWidth="9.109375" defaultRowHeight="18"/>
  <cols>
    <col min="1" max="1" width="44.88671875" style="9" customWidth="1"/>
    <col min="2" max="2" width="19.33203125" style="292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394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H1" s="426"/>
      <c r="O1" s="319" t="s">
        <v>171</v>
      </c>
    </row>
    <row r="2" spans="1:15" ht="21.75" customHeight="1">
      <c r="A2" s="541" t="s">
        <v>66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</row>
    <row r="3" spans="1:15" ht="21.75" customHeight="1">
      <c r="A3" s="541" t="s">
        <v>412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5" ht="21.75" customHeight="1">
      <c r="A4" s="542" t="s">
        <v>296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</row>
    <row r="5" spans="1:15" ht="21">
      <c r="A5" s="543"/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</row>
    <row r="6" spans="1:15" ht="41.25" customHeight="1">
      <c r="A6" s="544" t="s">
        <v>130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</row>
    <row r="7" spans="1:15" ht="41.25" customHeight="1">
      <c r="A7" s="545" t="s">
        <v>113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</row>
    <row r="8" spans="1:15" s="45" customFormat="1" ht="74.25" customHeight="1">
      <c r="A8" s="494" t="s">
        <v>102</v>
      </c>
      <c r="B8" s="494"/>
      <c r="C8" s="512" t="s">
        <v>344</v>
      </c>
      <c r="D8" s="512"/>
      <c r="E8" s="493"/>
      <c r="F8" s="492" t="s">
        <v>388</v>
      </c>
      <c r="G8" s="512"/>
      <c r="H8" s="493"/>
      <c r="I8" s="494" t="s">
        <v>387</v>
      </c>
      <c r="J8" s="494"/>
      <c r="K8" s="494"/>
      <c r="L8" s="494" t="s">
        <v>209</v>
      </c>
      <c r="M8" s="494"/>
      <c r="N8" s="492" t="s">
        <v>210</v>
      </c>
      <c r="O8" s="493"/>
    </row>
    <row r="9" spans="1:15" s="45" customFormat="1" ht="27.75" customHeight="1">
      <c r="A9" s="494">
        <v>1</v>
      </c>
      <c r="B9" s="494"/>
      <c r="C9" s="512">
        <v>2</v>
      </c>
      <c r="D9" s="512"/>
      <c r="E9" s="493"/>
      <c r="F9" s="492">
        <v>3</v>
      </c>
      <c r="G9" s="512"/>
      <c r="H9" s="493"/>
      <c r="I9" s="494">
        <v>4</v>
      </c>
      <c r="J9" s="494"/>
      <c r="K9" s="494"/>
      <c r="L9" s="492">
        <v>5</v>
      </c>
      <c r="M9" s="493"/>
      <c r="N9" s="494">
        <v>6</v>
      </c>
      <c r="O9" s="494"/>
    </row>
    <row r="10" spans="1:15" s="45" customFormat="1" ht="135.75" customHeight="1">
      <c r="A10" s="514" t="s">
        <v>343</v>
      </c>
      <c r="B10" s="514"/>
      <c r="C10" s="516">
        <v>214</v>
      </c>
      <c r="D10" s="517"/>
      <c r="E10" s="518"/>
      <c r="F10" s="516">
        <f>SUM(F11:H13)</f>
        <v>214</v>
      </c>
      <c r="G10" s="517"/>
      <c r="H10" s="518"/>
      <c r="I10" s="516">
        <f>SUM(I11:K13)</f>
        <v>213</v>
      </c>
      <c r="J10" s="517"/>
      <c r="K10" s="518"/>
      <c r="L10" s="515">
        <f t="shared" ref="L10:L25" si="0">I10-F10</f>
        <v>-1</v>
      </c>
      <c r="M10" s="515"/>
      <c r="N10" s="520">
        <f t="shared" ref="N10:N25" si="1">IF(F10=0,0,I10/F10*100)</f>
        <v>99.532710280373834</v>
      </c>
      <c r="O10" s="521"/>
    </row>
    <row r="11" spans="1:15" s="45" customFormat="1" ht="33" customHeight="1">
      <c r="A11" s="505" t="s">
        <v>104</v>
      </c>
      <c r="B11" s="505"/>
      <c r="C11" s="502">
        <v>1</v>
      </c>
      <c r="D11" s="503"/>
      <c r="E11" s="504"/>
      <c r="F11" s="502">
        <v>1</v>
      </c>
      <c r="G11" s="503"/>
      <c r="H11" s="504"/>
      <c r="I11" s="502">
        <v>1</v>
      </c>
      <c r="J11" s="503"/>
      <c r="K11" s="504"/>
      <c r="L11" s="519">
        <f t="shared" si="0"/>
        <v>0</v>
      </c>
      <c r="M11" s="519"/>
      <c r="N11" s="506">
        <f t="shared" si="1"/>
        <v>100</v>
      </c>
      <c r="O11" s="507"/>
    </row>
    <row r="12" spans="1:15" s="45" customFormat="1" ht="33" customHeight="1">
      <c r="A12" s="505" t="s">
        <v>103</v>
      </c>
      <c r="B12" s="505"/>
      <c r="C12" s="502">
        <v>40</v>
      </c>
      <c r="D12" s="503"/>
      <c r="E12" s="504"/>
      <c r="F12" s="502">
        <v>40</v>
      </c>
      <c r="G12" s="503"/>
      <c r="H12" s="504"/>
      <c r="I12" s="502">
        <v>40</v>
      </c>
      <c r="J12" s="503"/>
      <c r="K12" s="504"/>
      <c r="L12" s="519">
        <f t="shared" si="0"/>
        <v>0</v>
      </c>
      <c r="M12" s="519"/>
      <c r="N12" s="506">
        <f t="shared" si="1"/>
        <v>100</v>
      </c>
      <c r="O12" s="507"/>
    </row>
    <row r="13" spans="1:15" s="45" customFormat="1" ht="33" customHeight="1">
      <c r="A13" s="505" t="s">
        <v>105</v>
      </c>
      <c r="B13" s="505"/>
      <c r="C13" s="502">
        <v>173</v>
      </c>
      <c r="D13" s="503"/>
      <c r="E13" s="504"/>
      <c r="F13" s="502">
        <v>173</v>
      </c>
      <c r="G13" s="503"/>
      <c r="H13" s="504"/>
      <c r="I13" s="502">
        <v>172</v>
      </c>
      <c r="J13" s="503"/>
      <c r="K13" s="504"/>
      <c r="L13" s="519">
        <f t="shared" si="0"/>
        <v>-1</v>
      </c>
      <c r="M13" s="519"/>
      <c r="N13" s="506">
        <f t="shared" si="1"/>
        <v>99.421965317919074</v>
      </c>
      <c r="O13" s="507"/>
    </row>
    <row r="14" spans="1:15" s="45" customFormat="1" ht="44.25" customHeight="1">
      <c r="A14" s="514" t="s">
        <v>158</v>
      </c>
      <c r="B14" s="514"/>
      <c r="C14" s="516">
        <v>9187</v>
      </c>
      <c r="D14" s="517"/>
      <c r="E14" s="518"/>
      <c r="F14" s="516">
        <f>SUM(F15:H17)</f>
        <v>11793</v>
      </c>
      <c r="G14" s="517"/>
      <c r="H14" s="518"/>
      <c r="I14" s="516">
        <v>11642</v>
      </c>
      <c r="J14" s="517"/>
      <c r="K14" s="518"/>
      <c r="L14" s="515">
        <f t="shared" si="0"/>
        <v>-151</v>
      </c>
      <c r="M14" s="515"/>
      <c r="N14" s="520">
        <f t="shared" si="1"/>
        <v>98.719579411515298</v>
      </c>
      <c r="O14" s="521"/>
    </row>
    <row r="15" spans="1:15" s="45" customFormat="1" ht="33" customHeight="1">
      <c r="A15" s="505" t="s">
        <v>104</v>
      </c>
      <c r="B15" s="505"/>
      <c r="C15" s="502">
        <v>128</v>
      </c>
      <c r="D15" s="503"/>
      <c r="E15" s="504"/>
      <c r="F15" s="502">
        <v>112</v>
      </c>
      <c r="G15" s="503"/>
      <c r="H15" s="504"/>
      <c r="I15" s="502">
        <v>103</v>
      </c>
      <c r="J15" s="503"/>
      <c r="K15" s="504"/>
      <c r="L15" s="519">
        <f t="shared" si="0"/>
        <v>-9</v>
      </c>
      <c r="M15" s="519"/>
      <c r="N15" s="506">
        <f t="shared" si="1"/>
        <v>91.964285714285708</v>
      </c>
      <c r="O15" s="507"/>
    </row>
    <row r="16" spans="1:15" s="45" customFormat="1" ht="33" customHeight="1">
      <c r="A16" s="505" t="s">
        <v>103</v>
      </c>
      <c r="B16" s="505"/>
      <c r="C16" s="502">
        <v>2582</v>
      </c>
      <c r="D16" s="503"/>
      <c r="E16" s="504"/>
      <c r="F16" s="502">
        <v>2922</v>
      </c>
      <c r="G16" s="503"/>
      <c r="H16" s="504"/>
      <c r="I16" s="502">
        <v>3598</v>
      </c>
      <c r="J16" s="503"/>
      <c r="K16" s="504"/>
      <c r="L16" s="519">
        <f t="shared" si="0"/>
        <v>676</v>
      </c>
      <c r="M16" s="519"/>
      <c r="N16" s="506">
        <f t="shared" si="1"/>
        <v>123.13483915126626</v>
      </c>
      <c r="O16" s="507"/>
    </row>
    <row r="17" spans="1:25" s="45" customFormat="1" ht="33" customHeight="1">
      <c r="A17" s="505" t="s">
        <v>105</v>
      </c>
      <c r="B17" s="505"/>
      <c r="C17" s="502">
        <v>6477</v>
      </c>
      <c r="D17" s="503"/>
      <c r="E17" s="504"/>
      <c r="F17" s="502">
        <v>8759</v>
      </c>
      <c r="G17" s="503"/>
      <c r="H17" s="504"/>
      <c r="I17" s="502">
        <f>I14-I15-I16</f>
        <v>7941</v>
      </c>
      <c r="J17" s="503"/>
      <c r="K17" s="504"/>
      <c r="L17" s="519">
        <f t="shared" si="0"/>
        <v>-818</v>
      </c>
      <c r="M17" s="519"/>
      <c r="N17" s="506">
        <f t="shared" si="1"/>
        <v>90.661034364653503</v>
      </c>
      <c r="O17" s="507"/>
    </row>
    <row r="18" spans="1:25" s="45" customFormat="1" ht="47.25" customHeight="1">
      <c r="A18" s="514" t="s">
        <v>159</v>
      </c>
      <c r="B18" s="514"/>
      <c r="C18" s="516">
        <v>9244</v>
      </c>
      <c r="D18" s="517"/>
      <c r="E18" s="518"/>
      <c r="F18" s="516">
        <f>'I. Фін результат'!E95</f>
        <v>11793</v>
      </c>
      <c r="G18" s="517"/>
      <c r="H18" s="518"/>
      <c r="I18" s="516">
        <f>'I. Фін результат'!F95</f>
        <v>11678</v>
      </c>
      <c r="J18" s="517"/>
      <c r="K18" s="518"/>
      <c r="L18" s="515">
        <f t="shared" si="0"/>
        <v>-115</v>
      </c>
      <c r="M18" s="515"/>
      <c r="N18" s="520">
        <f t="shared" si="1"/>
        <v>99.024845247180522</v>
      </c>
      <c r="O18" s="521"/>
    </row>
    <row r="19" spans="1:25" s="45" customFormat="1" ht="33" customHeight="1">
      <c r="A19" s="505" t="s">
        <v>104</v>
      </c>
      <c r="B19" s="505"/>
      <c r="C19" s="502">
        <v>128</v>
      </c>
      <c r="D19" s="503"/>
      <c r="E19" s="504"/>
      <c r="F19" s="502">
        <v>112</v>
      </c>
      <c r="G19" s="503"/>
      <c r="H19" s="504"/>
      <c r="I19" s="502">
        <v>103</v>
      </c>
      <c r="J19" s="503"/>
      <c r="K19" s="504"/>
      <c r="L19" s="519">
        <f t="shared" si="0"/>
        <v>-9</v>
      </c>
      <c r="M19" s="519"/>
      <c r="N19" s="506">
        <f t="shared" si="1"/>
        <v>91.964285714285708</v>
      </c>
      <c r="O19" s="507"/>
    </row>
    <row r="20" spans="1:25" s="45" customFormat="1" ht="33" customHeight="1">
      <c r="A20" s="505" t="s">
        <v>103</v>
      </c>
      <c r="B20" s="505"/>
      <c r="C20" s="502">
        <v>2589</v>
      </c>
      <c r="D20" s="503"/>
      <c r="E20" s="504"/>
      <c r="F20" s="502">
        <v>2922</v>
      </c>
      <c r="G20" s="503"/>
      <c r="H20" s="504"/>
      <c r="I20" s="502">
        <v>3646</v>
      </c>
      <c r="J20" s="503"/>
      <c r="K20" s="504"/>
      <c r="L20" s="519">
        <f t="shared" si="0"/>
        <v>724</v>
      </c>
      <c r="M20" s="519"/>
      <c r="N20" s="506">
        <f t="shared" si="1"/>
        <v>124.77754962354553</v>
      </c>
      <c r="O20" s="507"/>
    </row>
    <row r="21" spans="1:25" s="45" customFormat="1" ht="33" customHeight="1">
      <c r="A21" s="505" t="s">
        <v>105</v>
      </c>
      <c r="B21" s="505"/>
      <c r="C21" s="502">
        <v>6527</v>
      </c>
      <c r="D21" s="503"/>
      <c r="E21" s="504"/>
      <c r="F21" s="502">
        <v>8759</v>
      </c>
      <c r="G21" s="503"/>
      <c r="H21" s="504"/>
      <c r="I21" s="502">
        <f>I18-I19-I20</f>
        <v>7929</v>
      </c>
      <c r="J21" s="503"/>
      <c r="K21" s="504"/>
      <c r="L21" s="519">
        <f t="shared" si="0"/>
        <v>-830</v>
      </c>
      <c r="M21" s="519"/>
      <c r="N21" s="506">
        <f t="shared" si="1"/>
        <v>90.524032423792661</v>
      </c>
      <c r="O21" s="507"/>
    </row>
    <row r="22" spans="1:25" s="45" customFormat="1" ht="71.25" customHeight="1">
      <c r="A22" s="514" t="s">
        <v>185</v>
      </c>
      <c r="B22" s="514"/>
      <c r="C22" s="516">
        <f>IF(C10=0,0,ROUND(C18/C10/3*1000,0))</f>
        <v>14399</v>
      </c>
      <c r="D22" s="517"/>
      <c r="E22" s="518"/>
      <c r="F22" s="516">
        <f>IF(F10=0,0,ROUND(F18/F10/3*1000,0))</f>
        <v>18369</v>
      </c>
      <c r="G22" s="517"/>
      <c r="H22" s="518"/>
      <c r="I22" s="516">
        <f>IF(I10=0,0,ROUND(I18/I10/3*1000,0))</f>
        <v>18275</v>
      </c>
      <c r="J22" s="517"/>
      <c r="K22" s="518"/>
      <c r="L22" s="515">
        <f t="shared" si="0"/>
        <v>-94</v>
      </c>
      <c r="M22" s="515"/>
      <c r="N22" s="520">
        <f t="shared" si="1"/>
        <v>99.4882682780772</v>
      </c>
      <c r="O22" s="521"/>
    </row>
    <row r="23" spans="1:25" s="45" customFormat="1" ht="33" customHeight="1">
      <c r="A23" s="505" t="s">
        <v>104</v>
      </c>
      <c r="B23" s="505"/>
      <c r="C23" s="502">
        <f>IF(C11=0,0,ROUND(C19/C11/3*1000,0))</f>
        <v>42667</v>
      </c>
      <c r="D23" s="503"/>
      <c r="E23" s="504"/>
      <c r="F23" s="502">
        <f>IF(F11=0,0,ROUND(F19/F11/3*1000,0))</f>
        <v>37333</v>
      </c>
      <c r="G23" s="503"/>
      <c r="H23" s="504"/>
      <c r="I23" s="502">
        <f>IF(I11=0,0,ROUND(I19/I11/3*1000,0))</f>
        <v>34333</v>
      </c>
      <c r="J23" s="503"/>
      <c r="K23" s="504"/>
      <c r="L23" s="519">
        <f t="shared" si="0"/>
        <v>-3000</v>
      </c>
      <c r="M23" s="519"/>
      <c r="N23" s="506">
        <f t="shared" si="1"/>
        <v>91.964213966196127</v>
      </c>
      <c r="O23" s="507"/>
    </row>
    <row r="24" spans="1:25" s="45" customFormat="1" ht="33" customHeight="1">
      <c r="A24" s="505" t="s">
        <v>103</v>
      </c>
      <c r="B24" s="505"/>
      <c r="C24" s="502">
        <f>IF(C12=0,0,ROUND(C20/C12/3*1000,0))</f>
        <v>21575</v>
      </c>
      <c r="D24" s="503"/>
      <c r="E24" s="504"/>
      <c r="F24" s="502">
        <f>IF(F12=0,0,ROUND(F20/F12/3*1000,0))</f>
        <v>24350</v>
      </c>
      <c r="G24" s="503"/>
      <c r="H24" s="504"/>
      <c r="I24" s="502">
        <f>IF(I12=0,0,ROUND(I20/I12/3*1000,0))</f>
        <v>30383</v>
      </c>
      <c r="J24" s="503"/>
      <c r="K24" s="504"/>
      <c r="L24" s="519">
        <f t="shared" si="0"/>
        <v>6033</v>
      </c>
      <c r="M24" s="519"/>
      <c r="N24" s="506">
        <f t="shared" si="1"/>
        <v>124.77618069815195</v>
      </c>
      <c r="O24" s="507"/>
    </row>
    <row r="25" spans="1:25" s="45" customFormat="1" ht="33" customHeight="1">
      <c r="A25" s="505" t="s">
        <v>105</v>
      </c>
      <c r="B25" s="505"/>
      <c r="C25" s="502">
        <f>IF(C13=0,0,ROUND(C21/C13/3*1000,0))</f>
        <v>12576</v>
      </c>
      <c r="D25" s="503"/>
      <c r="E25" s="504"/>
      <c r="F25" s="502">
        <f>IF(F13=0,0,ROUND(F21/F13/3*1000,0))</f>
        <v>16877</v>
      </c>
      <c r="G25" s="503"/>
      <c r="H25" s="504"/>
      <c r="I25" s="502">
        <f>IF(I13=0,0,ROUND(I21/I13/3*1000,0))</f>
        <v>15366</v>
      </c>
      <c r="J25" s="503"/>
      <c r="K25" s="504"/>
      <c r="L25" s="519">
        <f t="shared" si="0"/>
        <v>-1511</v>
      </c>
      <c r="M25" s="519"/>
      <c r="N25" s="506">
        <f t="shared" si="1"/>
        <v>91.046987023760153</v>
      </c>
      <c r="O25" s="507"/>
      <c r="W25" s="513"/>
      <c r="X25" s="513"/>
      <c r="Y25" s="513"/>
    </row>
    <row r="26" spans="1:25" s="45" customFormat="1" ht="13.5" customHeight="1">
      <c r="A26" s="315"/>
      <c r="B26" s="315"/>
      <c r="C26" s="315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3"/>
      <c r="O26" s="313"/>
      <c r="W26" s="496"/>
      <c r="X26" s="496"/>
      <c r="Y26" s="496"/>
    </row>
    <row r="27" spans="1:25" ht="21">
      <c r="A27" s="508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W27" s="496"/>
      <c r="X27" s="496"/>
      <c r="Y27" s="496"/>
    </row>
    <row r="28" spans="1:25" ht="11.25" hidden="1" customHeight="1">
      <c r="A28" s="312"/>
      <c r="B28" s="312"/>
      <c r="C28" s="312"/>
      <c r="D28" s="312"/>
      <c r="E28" s="312"/>
      <c r="F28" s="312"/>
      <c r="G28" s="312"/>
      <c r="H28" s="395"/>
      <c r="I28" s="312"/>
      <c r="J28" s="21"/>
      <c r="K28" s="21"/>
      <c r="L28" s="21"/>
      <c r="M28" s="21"/>
      <c r="N28" s="21"/>
      <c r="O28" s="21"/>
      <c r="W28" s="496"/>
      <c r="X28" s="496"/>
      <c r="Y28" s="496"/>
    </row>
    <row r="29" spans="1:25" ht="22.8">
      <c r="A29" s="544" t="s">
        <v>212</v>
      </c>
      <c r="B29" s="544"/>
      <c r="C29" s="544"/>
      <c r="D29" s="544"/>
      <c r="E29" s="544"/>
      <c r="F29" s="544"/>
      <c r="G29" s="544"/>
      <c r="H29" s="544"/>
      <c r="I29" s="544"/>
      <c r="J29" s="544"/>
      <c r="W29" s="45"/>
      <c r="X29" s="45"/>
      <c r="Y29" s="45"/>
    </row>
    <row r="30" spans="1:25" ht="9.75" customHeight="1">
      <c r="A30" s="302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W30" s="45"/>
      <c r="X30" s="45"/>
      <c r="Y30" s="45"/>
    </row>
    <row r="31" spans="1:25" ht="37.5" customHeight="1">
      <c r="A31" s="549" t="s">
        <v>216</v>
      </c>
      <c r="B31" s="550"/>
      <c r="C31" s="551"/>
      <c r="D31" s="497" t="s">
        <v>389</v>
      </c>
      <c r="E31" s="497"/>
      <c r="F31" s="497"/>
      <c r="G31" s="497" t="s">
        <v>390</v>
      </c>
      <c r="H31" s="497"/>
      <c r="I31" s="497"/>
      <c r="J31" s="497" t="s">
        <v>217</v>
      </c>
      <c r="K31" s="497"/>
      <c r="L31" s="497"/>
      <c r="M31" s="527" t="s">
        <v>218</v>
      </c>
      <c r="N31" s="528"/>
      <c r="O31" s="529"/>
    </row>
    <row r="32" spans="1:25" ht="155.25" customHeight="1">
      <c r="A32" s="552"/>
      <c r="B32" s="553"/>
      <c r="C32" s="554"/>
      <c r="D32" s="386" t="s">
        <v>213</v>
      </c>
      <c r="E32" s="386" t="s">
        <v>214</v>
      </c>
      <c r="F32" s="386" t="s">
        <v>215</v>
      </c>
      <c r="G32" s="386" t="s">
        <v>213</v>
      </c>
      <c r="H32" s="386" t="s">
        <v>214</v>
      </c>
      <c r="I32" s="386" t="s">
        <v>215</v>
      </c>
      <c r="J32" s="386" t="s">
        <v>213</v>
      </c>
      <c r="K32" s="386" t="s">
        <v>214</v>
      </c>
      <c r="L32" s="386" t="s">
        <v>215</v>
      </c>
      <c r="M32" s="311" t="s">
        <v>219</v>
      </c>
      <c r="N32" s="311" t="s">
        <v>220</v>
      </c>
      <c r="O32" s="311" t="s">
        <v>221</v>
      </c>
    </row>
    <row r="33" spans="1:15" ht="25.5" customHeight="1">
      <c r="A33" s="527">
        <v>1</v>
      </c>
      <c r="B33" s="528"/>
      <c r="C33" s="529"/>
      <c r="D33" s="386">
        <v>2</v>
      </c>
      <c r="E33" s="386">
        <v>3</v>
      </c>
      <c r="F33" s="386">
        <v>4</v>
      </c>
      <c r="G33" s="386">
        <v>5</v>
      </c>
      <c r="H33" s="310">
        <v>6</v>
      </c>
      <c r="I33" s="310">
        <v>7</v>
      </c>
      <c r="J33" s="310">
        <v>8</v>
      </c>
      <c r="K33" s="310">
        <v>9</v>
      </c>
      <c r="L33" s="310">
        <v>10</v>
      </c>
      <c r="M33" s="310">
        <v>11</v>
      </c>
      <c r="N33" s="310">
        <v>12</v>
      </c>
      <c r="O33" s="310">
        <v>13</v>
      </c>
    </row>
    <row r="34" spans="1:15" ht="29.25" customHeight="1">
      <c r="A34" s="509" t="s">
        <v>238</v>
      </c>
      <c r="B34" s="510"/>
      <c r="C34" s="511"/>
      <c r="D34" s="308">
        <v>23071</v>
      </c>
      <c r="E34" s="308"/>
      <c r="F34" s="308"/>
      <c r="G34" s="308">
        <v>24136</v>
      </c>
      <c r="H34" s="385"/>
      <c r="I34" s="370"/>
      <c r="J34" s="428">
        <f>G34-D34</f>
        <v>1065</v>
      </c>
      <c r="K34" s="385"/>
      <c r="L34" s="385"/>
      <c r="M34" s="307">
        <f t="shared" ref="M34:M42" si="2">IF(D34=0,0,G34/D34*100)</f>
        <v>104.61618482077067</v>
      </c>
      <c r="N34" s="310"/>
      <c r="O34" s="310"/>
    </row>
    <row r="35" spans="1:15" ht="29.25" customHeight="1">
      <c r="A35" s="509" t="s">
        <v>287</v>
      </c>
      <c r="B35" s="510"/>
      <c r="C35" s="511"/>
      <c r="D35" s="308">
        <v>2081</v>
      </c>
      <c r="E35" s="308"/>
      <c r="F35" s="308"/>
      <c r="G35" s="308">
        <v>2117</v>
      </c>
      <c r="H35" s="385"/>
      <c r="I35" s="370"/>
      <c r="J35" s="428">
        <f t="shared" ref="J35:J44" si="3">G35-D35</f>
        <v>36</v>
      </c>
      <c r="K35" s="385"/>
      <c r="L35" s="385"/>
      <c r="M35" s="307">
        <f t="shared" si="2"/>
        <v>101.72993753003364</v>
      </c>
      <c r="N35" s="310"/>
      <c r="O35" s="310"/>
    </row>
    <row r="36" spans="1:15" ht="29.25" customHeight="1">
      <c r="A36" s="509" t="s">
        <v>236</v>
      </c>
      <c r="B36" s="510"/>
      <c r="C36" s="511"/>
      <c r="D36" s="308">
        <v>7835</v>
      </c>
      <c r="E36" s="308"/>
      <c r="F36" s="308"/>
      <c r="G36" s="308">
        <v>8588</v>
      </c>
      <c r="H36" s="385"/>
      <c r="I36" s="370"/>
      <c r="J36" s="428">
        <f t="shared" si="3"/>
        <v>753</v>
      </c>
      <c r="K36" s="385"/>
      <c r="L36" s="385"/>
      <c r="M36" s="307">
        <f t="shared" si="2"/>
        <v>109.61072112316528</v>
      </c>
      <c r="N36" s="310"/>
      <c r="O36" s="310"/>
    </row>
    <row r="37" spans="1:15" ht="29.25" customHeight="1">
      <c r="A37" s="509" t="s">
        <v>239</v>
      </c>
      <c r="B37" s="510"/>
      <c r="C37" s="511"/>
      <c r="D37" s="308">
        <f>1619+59</f>
        <v>1678</v>
      </c>
      <c r="E37" s="308"/>
      <c r="F37" s="308"/>
      <c r="G37" s="308">
        <v>1678</v>
      </c>
      <c r="H37" s="385"/>
      <c r="I37" s="370"/>
      <c r="J37" s="428">
        <f t="shared" si="3"/>
        <v>0</v>
      </c>
      <c r="K37" s="385"/>
      <c r="L37" s="385"/>
      <c r="M37" s="307">
        <f t="shared" si="2"/>
        <v>100</v>
      </c>
      <c r="N37" s="310"/>
      <c r="O37" s="310"/>
    </row>
    <row r="38" spans="1:15" ht="29.25" customHeight="1">
      <c r="A38" s="509" t="s">
        <v>241</v>
      </c>
      <c r="B38" s="510"/>
      <c r="C38" s="511"/>
      <c r="D38" s="308">
        <v>19</v>
      </c>
      <c r="E38" s="308"/>
      <c r="F38" s="308"/>
      <c r="G38" s="308">
        <v>35</v>
      </c>
      <c r="H38" s="385"/>
      <c r="I38" s="370"/>
      <c r="J38" s="428">
        <f t="shared" si="3"/>
        <v>16</v>
      </c>
      <c r="K38" s="385"/>
      <c r="L38" s="385"/>
      <c r="M38" s="307">
        <f t="shared" si="2"/>
        <v>184.21052631578948</v>
      </c>
      <c r="N38" s="310"/>
      <c r="O38" s="310"/>
    </row>
    <row r="39" spans="1:15" s="21" customFormat="1" ht="29.25" customHeight="1">
      <c r="A39" s="509" t="s">
        <v>288</v>
      </c>
      <c r="B39" s="510"/>
      <c r="C39" s="511"/>
      <c r="D39" s="308">
        <v>0</v>
      </c>
      <c r="E39" s="389"/>
      <c r="F39" s="389"/>
      <c r="G39" s="308"/>
      <c r="H39" s="385"/>
      <c r="I39" s="370"/>
      <c r="J39" s="428">
        <f t="shared" si="3"/>
        <v>0</v>
      </c>
      <c r="K39" s="385"/>
      <c r="L39" s="385"/>
      <c r="M39" s="307">
        <f t="shared" si="2"/>
        <v>0</v>
      </c>
      <c r="N39" s="385"/>
      <c r="O39" s="385"/>
    </row>
    <row r="40" spans="1:15" s="21" customFormat="1" ht="29.25" customHeight="1">
      <c r="A40" s="509" t="s">
        <v>242</v>
      </c>
      <c r="B40" s="510"/>
      <c r="C40" s="511"/>
      <c r="D40" s="308">
        <f>447-59</f>
        <v>388</v>
      </c>
      <c r="E40" s="389"/>
      <c r="F40" s="389"/>
      <c r="G40" s="308"/>
      <c r="H40" s="385"/>
      <c r="I40" s="370"/>
      <c r="J40" s="428">
        <f t="shared" si="3"/>
        <v>-388</v>
      </c>
      <c r="K40" s="385"/>
      <c r="L40" s="385"/>
      <c r="M40" s="307">
        <f t="shared" si="2"/>
        <v>0</v>
      </c>
      <c r="N40" s="385"/>
      <c r="O40" s="385"/>
    </row>
    <row r="41" spans="1:15" s="21" customFormat="1" ht="29.25" hidden="1" customHeight="1">
      <c r="A41" s="509" t="s">
        <v>243</v>
      </c>
      <c r="B41" s="510"/>
      <c r="C41" s="511"/>
      <c r="D41" s="308">
        <v>0</v>
      </c>
      <c r="E41" s="389"/>
      <c r="F41" s="389"/>
      <c r="G41" s="308"/>
      <c r="H41" s="385"/>
      <c r="I41" s="370"/>
      <c r="J41" s="428">
        <f t="shared" si="3"/>
        <v>0</v>
      </c>
      <c r="K41" s="385"/>
      <c r="L41" s="385"/>
      <c r="M41" s="307">
        <f t="shared" si="2"/>
        <v>0</v>
      </c>
      <c r="N41" s="385"/>
      <c r="O41" s="385"/>
    </row>
    <row r="42" spans="1:15" s="21" customFormat="1" ht="29.25" customHeight="1">
      <c r="A42" s="509" t="s">
        <v>244</v>
      </c>
      <c r="B42" s="510"/>
      <c r="C42" s="511"/>
      <c r="D42" s="308">
        <v>192</v>
      </c>
      <c r="E42" s="389"/>
      <c r="F42" s="389"/>
      <c r="G42" s="308">
        <v>153</v>
      </c>
      <c r="H42" s="385"/>
      <c r="I42" s="370"/>
      <c r="J42" s="428">
        <f t="shared" si="3"/>
        <v>-39</v>
      </c>
      <c r="K42" s="385"/>
      <c r="L42" s="385"/>
      <c r="M42" s="307">
        <f t="shared" si="2"/>
        <v>79.6875</v>
      </c>
      <c r="N42" s="385"/>
      <c r="O42" s="385"/>
    </row>
    <row r="43" spans="1:15" s="21" customFormat="1" ht="29.25" customHeight="1">
      <c r="A43" s="509" t="s">
        <v>237</v>
      </c>
      <c r="B43" s="510"/>
      <c r="C43" s="511"/>
      <c r="D43" s="308">
        <v>5</v>
      </c>
      <c r="E43" s="389"/>
      <c r="F43" s="389"/>
      <c r="G43" s="308">
        <v>15</v>
      </c>
      <c r="H43" s="385"/>
      <c r="I43" s="370"/>
      <c r="J43" s="428">
        <f t="shared" si="3"/>
        <v>10</v>
      </c>
      <c r="K43" s="385"/>
      <c r="L43" s="385"/>
      <c r="M43" s="307">
        <f>IF(D43=0,0,G43/D43*100)</f>
        <v>300</v>
      </c>
      <c r="N43" s="385"/>
      <c r="O43" s="385"/>
    </row>
    <row r="44" spans="1:15" s="21" customFormat="1" ht="29.25" customHeight="1">
      <c r="A44" s="380" t="s">
        <v>240</v>
      </c>
      <c r="B44" s="381"/>
      <c r="C44" s="382"/>
      <c r="D44" s="308">
        <v>1</v>
      </c>
      <c r="E44" s="389"/>
      <c r="F44" s="389"/>
      <c r="G44" s="308">
        <v>0</v>
      </c>
      <c r="H44" s="385"/>
      <c r="I44" s="370"/>
      <c r="J44" s="428">
        <f t="shared" si="3"/>
        <v>-1</v>
      </c>
      <c r="K44" s="385"/>
      <c r="L44" s="385"/>
      <c r="M44" s="307">
        <f>IF(D44=0,0,G44/D44*100)</f>
        <v>0</v>
      </c>
      <c r="N44" s="385"/>
      <c r="O44" s="385"/>
    </row>
    <row r="45" spans="1:15" s="21" customFormat="1" ht="33" customHeight="1">
      <c r="A45" s="524" t="s">
        <v>34</v>
      </c>
      <c r="B45" s="525"/>
      <c r="C45" s="526"/>
      <c r="D45" s="388">
        <f>SUM(D34:D44)</f>
        <v>35270</v>
      </c>
      <c r="E45" s="388"/>
      <c r="F45" s="305"/>
      <c r="G45" s="388">
        <f>SUM(G34:G44)</f>
        <v>36722</v>
      </c>
      <c r="H45" s="388"/>
      <c r="I45" s="360"/>
      <c r="J45" s="388">
        <f>SUM(J34:J44)</f>
        <v>1452</v>
      </c>
      <c r="K45" s="388"/>
      <c r="L45" s="305"/>
      <c r="M45" s="306">
        <f>IF(D45=0,0,G45/D45*100)</f>
        <v>104.11681315565637</v>
      </c>
      <c r="N45" s="388"/>
      <c r="O45" s="305"/>
    </row>
    <row r="46" spans="1:15" ht="18.75" customHeight="1">
      <c r="A46" s="304"/>
      <c r="B46" s="303"/>
      <c r="C46" s="303"/>
      <c r="D46" s="303"/>
      <c r="E46" s="303"/>
      <c r="F46" s="298"/>
      <c r="G46" s="298"/>
      <c r="H46" s="298"/>
      <c r="I46" s="296"/>
      <c r="J46" s="296"/>
      <c r="K46" s="296"/>
      <c r="L46" s="296"/>
      <c r="M46" s="296"/>
      <c r="N46" s="296"/>
      <c r="O46" s="295"/>
    </row>
    <row r="47" spans="1:15" ht="22.8">
      <c r="A47" s="544" t="s">
        <v>342</v>
      </c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</row>
    <row r="48" spans="1:15" ht="14.25" customHeight="1">
      <c r="A48" s="302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294" t="s">
        <v>230</v>
      </c>
    </row>
    <row r="49" spans="1:15" ht="56.25" customHeight="1">
      <c r="A49" s="301" t="s">
        <v>341</v>
      </c>
      <c r="B49" s="494" t="s">
        <v>340</v>
      </c>
      <c r="C49" s="494"/>
      <c r="D49" s="494" t="s">
        <v>339</v>
      </c>
      <c r="E49" s="494"/>
      <c r="F49" s="494" t="s">
        <v>338</v>
      </c>
      <c r="G49" s="494"/>
      <c r="H49" s="494" t="s">
        <v>337</v>
      </c>
      <c r="I49" s="494"/>
      <c r="J49" s="494"/>
      <c r="K49" s="492" t="s">
        <v>391</v>
      </c>
      <c r="L49" s="493"/>
      <c r="M49" s="492" t="s">
        <v>336</v>
      </c>
      <c r="N49" s="512"/>
      <c r="O49" s="493"/>
    </row>
    <row r="50" spans="1:15" ht="24.75" customHeight="1">
      <c r="A50" s="300">
        <v>1</v>
      </c>
      <c r="B50" s="477">
        <v>2</v>
      </c>
      <c r="C50" s="477"/>
      <c r="D50" s="477">
        <v>3</v>
      </c>
      <c r="E50" s="477"/>
      <c r="F50" s="477">
        <v>4</v>
      </c>
      <c r="G50" s="477"/>
      <c r="H50" s="477">
        <v>5</v>
      </c>
      <c r="I50" s="477"/>
      <c r="J50" s="477"/>
      <c r="K50" s="477">
        <v>6</v>
      </c>
      <c r="L50" s="477"/>
      <c r="M50" s="490">
        <v>7</v>
      </c>
      <c r="N50" s="499"/>
      <c r="O50" s="491"/>
    </row>
    <row r="51" spans="1:15" ht="38.25" customHeight="1">
      <c r="A51" s="361" t="s">
        <v>358</v>
      </c>
      <c r="B51" s="488" t="s">
        <v>359</v>
      </c>
      <c r="C51" s="489"/>
      <c r="D51" s="362"/>
      <c r="E51" s="363">
        <v>1796</v>
      </c>
      <c r="F51" s="478">
        <v>27.5</v>
      </c>
      <c r="G51" s="479"/>
      <c r="H51" s="488" t="s">
        <v>360</v>
      </c>
      <c r="I51" s="500"/>
      <c r="J51" s="489"/>
      <c r="K51" s="483">
        <v>434</v>
      </c>
      <c r="L51" s="484"/>
      <c r="M51" s="495" t="s">
        <v>329</v>
      </c>
      <c r="N51" s="495"/>
      <c r="O51" s="495"/>
    </row>
    <row r="52" spans="1:15" s="387" customFormat="1" ht="38.25" customHeight="1">
      <c r="A52" s="361" t="s">
        <v>361</v>
      </c>
      <c r="B52" s="480" t="s">
        <v>409</v>
      </c>
      <c r="C52" s="480"/>
      <c r="D52" s="481">
        <v>5292</v>
      </c>
      <c r="E52" s="482"/>
      <c r="F52" s="478">
        <v>12.5</v>
      </c>
      <c r="G52" s="479"/>
      <c r="H52" s="488" t="s">
        <v>411</v>
      </c>
      <c r="I52" s="500"/>
      <c r="J52" s="489"/>
      <c r="K52" s="483">
        <v>4675</v>
      </c>
      <c r="L52" s="484"/>
      <c r="M52" s="485" t="s">
        <v>410</v>
      </c>
      <c r="N52" s="486"/>
      <c r="O52" s="487"/>
    </row>
    <row r="53" spans="1:15" ht="44.25" customHeight="1">
      <c r="A53" s="361" t="s">
        <v>361</v>
      </c>
      <c r="B53" s="480" t="s">
        <v>362</v>
      </c>
      <c r="C53" s="480"/>
      <c r="D53" s="481">
        <v>2750</v>
      </c>
      <c r="E53" s="482"/>
      <c r="F53" s="478">
        <v>5</v>
      </c>
      <c r="G53" s="479"/>
      <c r="H53" s="488" t="s">
        <v>363</v>
      </c>
      <c r="I53" s="500"/>
      <c r="J53" s="489"/>
      <c r="K53" s="483">
        <v>92</v>
      </c>
      <c r="L53" s="484"/>
      <c r="M53" s="485" t="s">
        <v>366</v>
      </c>
      <c r="N53" s="486"/>
      <c r="O53" s="487"/>
    </row>
    <row r="54" spans="1:15" ht="44.25" customHeight="1">
      <c r="A54" s="361" t="s">
        <v>361</v>
      </c>
      <c r="B54" s="480" t="s">
        <v>364</v>
      </c>
      <c r="C54" s="480"/>
      <c r="D54" s="533">
        <v>5520</v>
      </c>
      <c r="E54" s="534"/>
      <c r="F54" s="547">
        <v>5</v>
      </c>
      <c r="G54" s="547"/>
      <c r="H54" s="498" t="s">
        <v>365</v>
      </c>
      <c r="I54" s="498"/>
      <c r="J54" s="498"/>
      <c r="K54" s="483">
        <v>715</v>
      </c>
      <c r="L54" s="484"/>
      <c r="M54" s="485" t="s">
        <v>367</v>
      </c>
      <c r="N54" s="486"/>
      <c r="O54" s="487"/>
    </row>
    <row r="55" spans="1:15" ht="30" customHeight="1">
      <c r="A55" s="299" t="s">
        <v>34</v>
      </c>
      <c r="B55" s="535" t="s">
        <v>16</v>
      </c>
      <c r="C55" s="535"/>
      <c r="D55" s="535" t="s">
        <v>16</v>
      </c>
      <c r="E55" s="535"/>
      <c r="F55" s="535" t="s">
        <v>16</v>
      </c>
      <c r="G55" s="535"/>
      <c r="H55" s="546"/>
      <c r="I55" s="546"/>
      <c r="J55" s="546"/>
      <c r="K55" s="536">
        <f>SUM(K51:K54)</f>
        <v>5916</v>
      </c>
      <c r="L55" s="537"/>
      <c r="M55" s="548"/>
      <c r="N55" s="548"/>
      <c r="O55" s="548"/>
    </row>
    <row r="56" spans="1:15" ht="22.8">
      <c r="A56" s="544" t="s">
        <v>335</v>
      </c>
      <c r="B56" s="544"/>
      <c r="C56" s="544"/>
      <c r="D56" s="544"/>
      <c r="E56" s="544"/>
      <c r="F56" s="544"/>
      <c r="G56" s="544"/>
      <c r="H56" s="544"/>
      <c r="I56" s="544"/>
      <c r="J56" s="544"/>
      <c r="K56" s="544"/>
      <c r="L56" s="544"/>
      <c r="M56" s="544"/>
      <c r="N56" s="544"/>
      <c r="O56" s="544"/>
    </row>
    <row r="57" spans="1:15" ht="20.25" customHeight="1">
      <c r="A57" s="296"/>
      <c r="B57" s="297"/>
      <c r="C57" s="296"/>
      <c r="D57" s="296"/>
      <c r="E57" s="296"/>
      <c r="F57" s="296"/>
      <c r="G57" s="296"/>
      <c r="H57" s="296"/>
      <c r="I57" s="295"/>
      <c r="O57" s="294"/>
    </row>
    <row r="58" spans="1:15" ht="49.5" customHeight="1">
      <c r="A58" s="494" t="s">
        <v>334</v>
      </c>
      <c r="B58" s="494"/>
      <c r="C58" s="494"/>
      <c r="D58" s="494" t="s">
        <v>392</v>
      </c>
      <c r="E58" s="494"/>
      <c r="F58" s="494" t="s">
        <v>393</v>
      </c>
      <c r="G58" s="494"/>
      <c r="H58" s="494"/>
      <c r="I58" s="494"/>
      <c r="J58" s="494" t="s">
        <v>394</v>
      </c>
      <c r="K58" s="494"/>
      <c r="L58" s="494"/>
      <c r="M58" s="494"/>
      <c r="N58" s="494" t="s">
        <v>391</v>
      </c>
      <c r="O58" s="494"/>
    </row>
    <row r="59" spans="1:15" ht="42.75" customHeight="1">
      <c r="A59" s="494"/>
      <c r="B59" s="494"/>
      <c r="C59" s="494"/>
      <c r="D59" s="494"/>
      <c r="E59" s="494"/>
      <c r="F59" s="477" t="s">
        <v>91</v>
      </c>
      <c r="G59" s="477"/>
      <c r="H59" s="494" t="s">
        <v>92</v>
      </c>
      <c r="I59" s="494"/>
      <c r="J59" s="477" t="s">
        <v>91</v>
      </c>
      <c r="K59" s="477"/>
      <c r="L59" s="494" t="s">
        <v>92</v>
      </c>
      <c r="M59" s="494"/>
      <c r="N59" s="494"/>
      <c r="O59" s="494"/>
    </row>
    <row r="60" spans="1:15" ht="27" customHeight="1">
      <c r="A60" s="494">
        <v>1</v>
      </c>
      <c r="B60" s="494"/>
      <c r="C60" s="494"/>
      <c r="D60" s="492">
        <v>2</v>
      </c>
      <c r="E60" s="493"/>
      <c r="F60" s="492">
        <v>3</v>
      </c>
      <c r="G60" s="493"/>
      <c r="H60" s="490">
        <v>4</v>
      </c>
      <c r="I60" s="491"/>
      <c r="J60" s="490">
        <v>5</v>
      </c>
      <c r="K60" s="491"/>
      <c r="L60" s="490">
        <v>6</v>
      </c>
      <c r="M60" s="491"/>
      <c r="N60" s="490">
        <v>7</v>
      </c>
      <c r="O60" s="491"/>
    </row>
    <row r="61" spans="1:15" ht="37.5" customHeight="1">
      <c r="A61" s="505" t="s">
        <v>333</v>
      </c>
      <c r="B61" s="505"/>
      <c r="C61" s="505"/>
      <c r="D61" s="502">
        <f>SUM(D63:E66)</f>
        <v>6589</v>
      </c>
      <c r="E61" s="504"/>
      <c r="F61" s="502"/>
      <c r="G61" s="504"/>
      <c r="H61" s="502"/>
      <c r="I61" s="504"/>
      <c r="J61" s="502">
        <f>SUM(J63:K66)</f>
        <v>673</v>
      </c>
      <c r="K61" s="504"/>
      <c r="L61" s="502">
        <f>SUM(L63:M66)</f>
        <v>673</v>
      </c>
      <c r="M61" s="504"/>
      <c r="N61" s="502">
        <f>SUM(N63:O66)</f>
        <v>5916</v>
      </c>
      <c r="O61" s="504"/>
    </row>
    <row r="62" spans="1:15" ht="21" customHeight="1">
      <c r="A62" s="505" t="s">
        <v>330</v>
      </c>
      <c r="B62" s="505"/>
      <c r="C62" s="505"/>
      <c r="D62" s="502"/>
      <c r="E62" s="504"/>
      <c r="F62" s="502"/>
      <c r="G62" s="504"/>
      <c r="H62" s="502"/>
      <c r="I62" s="504"/>
      <c r="J62" s="502"/>
      <c r="K62" s="504"/>
      <c r="L62" s="502"/>
      <c r="M62" s="504"/>
      <c r="N62" s="502"/>
      <c r="O62" s="504"/>
    </row>
    <row r="63" spans="1:15" s="387" customFormat="1" ht="31.5" customHeight="1">
      <c r="A63" s="530" t="s">
        <v>368</v>
      </c>
      <c r="B63" s="531"/>
      <c r="C63" s="532"/>
      <c r="D63" s="383"/>
      <c r="E63" s="424">
        <v>536</v>
      </c>
      <c r="F63" s="423"/>
      <c r="G63" s="424"/>
      <c r="H63" s="423"/>
      <c r="I63" s="424"/>
      <c r="J63" s="423"/>
      <c r="K63" s="424">
        <v>102</v>
      </c>
      <c r="L63" s="423"/>
      <c r="M63" s="424">
        <f>E63-K51</f>
        <v>102</v>
      </c>
      <c r="N63" s="383"/>
      <c r="O63" s="384">
        <f>E63-M63</f>
        <v>434</v>
      </c>
    </row>
    <row r="64" spans="1:15" s="369" customFormat="1" ht="31.5" customHeight="1">
      <c r="A64" s="530" t="s">
        <v>409</v>
      </c>
      <c r="B64" s="531"/>
      <c r="C64" s="532"/>
      <c r="D64" s="371"/>
      <c r="E64" s="424">
        <v>4939</v>
      </c>
      <c r="F64" s="423"/>
      <c r="G64" s="424"/>
      <c r="H64" s="423"/>
      <c r="I64" s="424"/>
      <c r="J64" s="423"/>
      <c r="K64" s="424">
        <v>264</v>
      </c>
      <c r="L64" s="423"/>
      <c r="M64" s="424">
        <f>E64-K52</f>
        <v>264</v>
      </c>
      <c r="N64" s="371"/>
      <c r="O64" s="401">
        <f t="shared" ref="O64:O66" si="4">E64-M64</f>
        <v>4675</v>
      </c>
    </row>
    <row r="65" spans="1:15" s="369" customFormat="1" ht="31.5" customHeight="1">
      <c r="A65" s="530" t="s">
        <v>362</v>
      </c>
      <c r="B65" s="531"/>
      <c r="C65" s="532"/>
      <c r="D65" s="371"/>
      <c r="E65" s="424">
        <v>92</v>
      </c>
      <c r="F65" s="423"/>
      <c r="G65" s="424"/>
      <c r="H65" s="423"/>
      <c r="I65" s="424"/>
      <c r="J65" s="423"/>
      <c r="K65" s="424"/>
      <c r="L65" s="423"/>
      <c r="M65" s="424">
        <f>E65-K53</f>
        <v>0</v>
      </c>
      <c r="N65" s="371"/>
      <c r="O65" s="401">
        <f t="shared" si="4"/>
        <v>92</v>
      </c>
    </row>
    <row r="66" spans="1:15" s="369" customFormat="1" ht="31.5" customHeight="1">
      <c r="A66" s="530" t="s">
        <v>364</v>
      </c>
      <c r="B66" s="531"/>
      <c r="C66" s="532"/>
      <c r="D66" s="371"/>
      <c r="E66" s="424">
        <v>1022</v>
      </c>
      <c r="F66" s="423"/>
      <c r="G66" s="424"/>
      <c r="H66" s="423"/>
      <c r="I66" s="424"/>
      <c r="J66" s="423"/>
      <c r="K66" s="424">
        <v>307</v>
      </c>
      <c r="L66" s="423"/>
      <c r="M66" s="424">
        <f>E66-K54</f>
        <v>307</v>
      </c>
      <c r="N66" s="371"/>
      <c r="O66" s="401">
        <f t="shared" si="4"/>
        <v>715</v>
      </c>
    </row>
    <row r="67" spans="1:15" ht="37.5" customHeight="1">
      <c r="A67" s="505" t="s">
        <v>332</v>
      </c>
      <c r="B67" s="505"/>
      <c r="C67" s="505"/>
      <c r="D67" s="502">
        <f>SUM(D69:E69)</f>
        <v>0</v>
      </c>
      <c r="E67" s="504"/>
      <c r="F67" s="502">
        <f>SUM(F69:G69)</f>
        <v>0</v>
      </c>
      <c r="G67" s="504"/>
      <c r="H67" s="502">
        <f>SUM(H69:I69)</f>
        <v>0</v>
      </c>
      <c r="I67" s="504"/>
      <c r="J67" s="502"/>
      <c r="K67" s="504"/>
      <c r="L67" s="502"/>
      <c r="M67" s="504"/>
      <c r="N67" s="502">
        <f>SUM(N69:O69)</f>
        <v>0</v>
      </c>
      <c r="O67" s="504"/>
    </row>
    <row r="68" spans="1:15" ht="22.5" customHeight="1">
      <c r="A68" s="505" t="s">
        <v>330</v>
      </c>
      <c r="B68" s="505"/>
      <c r="C68" s="505"/>
      <c r="D68" s="502"/>
      <c r="E68" s="504"/>
      <c r="F68" s="502"/>
      <c r="G68" s="504"/>
      <c r="H68" s="502"/>
      <c r="I68" s="504"/>
      <c r="J68" s="502"/>
      <c r="K68" s="504"/>
      <c r="L68" s="502"/>
      <c r="M68" s="504"/>
      <c r="N68" s="502"/>
      <c r="O68" s="504"/>
    </row>
    <row r="69" spans="1:15" s="369" customFormat="1" ht="30" customHeight="1">
      <c r="A69" s="538"/>
      <c r="B69" s="539"/>
      <c r="C69" s="540"/>
      <c r="D69" s="522"/>
      <c r="E69" s="523"/>
      <c r="F69" s="522"/>
      <c r="G69" s="523"/>
      <c r="H69" s="522"/>
      <c r="I69" s="523"/>
      <c r="J69" s="522"/>
      <c r="K69" s="523"/>
      <c r="L69" s="522"/>
      <c r="M69" s="523"/>
      <c r="N69" s="522">
        <f>D69+H69-L69</f>
        <v>0</v>
      </c>
      <c r="O69" s="523"/>
    </row>
    <row r="70" spans="1:15" ht="36.75" customHeight="1">
      <c r="A70" s="505" t="s">
        <v>331</v>
      </c>
      <c r="B70" s="505"/>
      <c r="C70" s="505"/>
      <c r="D70" s="502">
        <f>SUM(D72:E73)</f>
        <v>0</v>
      </c>
      <c r="E70" s="504"/>
      <c r="F70" s="502">
        <f>SUM(F72:G73)</f>
        <v>0</v>
      </c>
      <c r="G70" s="504"/>
      <c r="H70" s="502">
        <f>SUM(H72:I73)</f>
        <v>0</v>
      </c>
      <c r="I70" s="504"/>
      <c r="J70" s="502">
        <f>SUM(J72:K73)</f>
        <v>0</v>
      </c>
      <c r="K70" s="504"/>
      <c r="L70" s="502">
        <f>SUM(L72:M73)</f>
        <v>0</v>
      </c>
      <c r="M70" s="504"/>
      <c r="N70" s="502">
        <f>SUM(N72:O73)</f>
        <v>0</v>
      </c>
      <c r="O70" s="504"/>
    </row>
    <row r="71" spans="1:15" ht="21.75" hidden="1" customHeight="1">
      <c r="A71" s="505" t="s">
        <v>330</v>
      </c>
      <c r="B71" s="505"/>
      <c r="C71" s="505"/>
      <c r="D71" s="502"/>
      <c r="E71" s="504"/>
      <c r="F71" s="502"/>
      <c r="G71" s="504"/>
      <c r="H71" s="502"/>
      <c r="I71" s="504"/>
      <c r="J71" s="502"/>
      <c r="K71" s="504"/>
      <c r="L71" s="502"/>
      <c r="M71" s="504"/>
      <c r="N71" s="502"/>
      <c r="O71" s="504"/>
    </row>
    <row r="72" spans="1:15" ht="21.75" customHeight="1">
      <c r="A72" s="505" t="s">
        <v>330</v>
      </c>
      <c r="B72" s="505"/>
      <c r="C72" s="505"/>
      <c r="D72" s="502"/>
      <c r="E72" s="504"/>
      <c r="F72" s="502"/>
      <c r="G72" s="504"/>
      <c r="H72" s="502"/>
      <c r="I72" s="504"/>
      <c r="J72" s="502"/>
      <c r="K72" s="504"/>
      <c r="L72" s="502"/>
      <c r="M72" s="504"/>
      <c r="N72" s="502">
        <f>D72+H72-L72</f>
        <v>0</v>
      </c>
      <c r="O72" s="504"/>
    </row>
    <row r="73" spans="1:15" ht="27.75" customHeight="1">
      <c r="A73" s="505"/>
      <c r="B73" s="505"/>
      <c r="C73" s="505"/>
      <c r="D73" s="502"/>
      <c r="E73" s="504"/>
      <c r="F73" s="502"/>
      <c r="G73" s="504"/>
      <c r="H73" s="502"/>
      <c r="I73" s="504"/>
      <c r="J73" s="502"/>
      <c r="K73" s="504"/>
      <c r="L73" s="502"/>
      <c r="M73" s="504"/>
      <c r="N73" s="502">
        <f>D73+H73-L73</f>
        <v>0</v>
      </c>
      <c r="O73" s="504"/>
    </row>
    <row r="74" spans="1:15" ht="51" customHeight="1">
      <c r="A74" s="514" t="s">
        <v>34</v>
      </c>
      <c r="B74" s="514"/>
      <c r="C74" s="514"/>
      <c r="D74" s="516">
        <f>SUM(D61,D67,D70)</f>
        <v>6589</v>
      </c>
      <c r="E74" s="518"/>
      <c r="F74" s="516">
        <f>SUM(F61,F67,F70)</f>
        <v>0</v>
      </c>
      <c r="G74" s="518"/>
      <c r="H74" s="516">
        <f>SUM(H61,H67,H70)</f>
        <v>0</v>
      </c>
      <c r="I74" s="518"/>
      <c r="J74" s="516">
        <f>SUM(J61,J67,J70)</f>
        <v>673</v>
      </c>
      <c r="K74" s="518"/>
      <c r="L74" s="516">
        <f>SUM(L61,L67,L70)</f>
        <v>673</v>
      </c>
      <c r="M74" s="518"/>
      <c r="N74" s="516">
        <f>SUM(N61,N67,N70)</f>
        <v>5916</v>
      </c>
      <c r="O74" s="518"/>
    </row>
    <row r="75" spans="1:15">
      <c r="C75" s="293"/>
      <c r="D75" s="293"/>
      <c r="E75" s="293"/>
    </row>
    <row r="76" spans="1:15">
      <c r="C76" s="293"/>
      <c r="D76" s="293"/>
      <c r="E76" s="293"/>
    </row>
    <row r="77" spans="1:15">
      <c r="A77" s="286"/>
      <c r="C77" s="293"/>
      <c r="D77" s="293"/>
      <c r="E77" s="293"/>
    </row>
    <row r="78" spans="1:15">
      <c r="A78" s="294"/>
      <c r="C78" s="293"/>
      <c r="D78" s="293"/>
      <c r="E78" s="293"/>
      <c r="F78" s="294"/>
      <c r="G78" s="294"/>
      <c r="L78" s="457"/>
      <c r="M78" s="501"/>
      <c r="N78" s="501"/>
      <c r="O78" s="501"/>
    </row>
    <row r="79" spans="1:15">
      <c r="C79" s="293"/>
      <c r="D79" s="293"/>
      <c r="E79" s="293"/>
    </row>
    <row r="80" spans="1:15">
      <c r="C80" s="293"/>
      <c r="D80" s="293"/>
      <c r="E80" s="293"/>
    </row>
    <row r="81" spans="2:5">
      <c r="C81" s="293"/>
      <c r="D81" s="293"/>
      <c r="E81" s="293"/>
    </row>
    <row r="82" spans="2:5">
      <c r="C82" s="293"/>
      <c r="D82" s="293"/>
      <c r="E82" s="293"/>
    </row>
    <row r="83" spans="2:5">
      <c r="C83" s="293"/>
      <c r="D83" s="293"/>
      <c r="E83" s="293"/>
    </row>
    <row r="84" spans="2:5">
      <c r="C84" s="293"/>
      <c r="D84" s="293"/>
      <c r="E84" s="293"/>
    </row>
    <row r="85" spans="2:5">
      <c r="C85" s="293"/>
      <c r="D85" s="293"/>
      <c r="E85" s="293"/>
    </row>
    <row r="86" spans="2:5">
      <c r="C86" s="293"/>
      <c r="D86" s="293"/>
      <c r="E86" s="293"/>
    </row>
    <row r="87" spans="2:5">
      <c r="B87" s="9"/>
      <c r="C87" s="293"/>
      <c r="D87" s="293"/>
      <c r="E87" s="293"/>
    </row>
    <row r="88" spans="2:5">
      <c r="B88" s="9"/>
      <c r="C88" s="293"/>
      <c r="D88" s="293"/>
      <c r="E88" s="293"/>
    </row>
  </sheetData>
  <sheetProtection algorithmName="SHA-512" hashValue="zhyBH2oD/S8HlNI3kXFhX7PbLyOURlkuZF46jCudu0QxcxroDPgzqa6maLIQ5wQataek7kWRk/uODANJUG+9Hw==" saltValue="JtgnBgGVZB1JlBh8T2jUdg==" spinCount="100000" sheet="1" objects="1" scenarios="1" selectLockedCells="1" selectUnlockedCells="1"/>
  <mergeCells count="271"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A31:C32"/>
    <mergeCell ref="H72:I72"/>
    <mergeCell ref="J72:K72"/>
    <mergeCell ref="L72:M72"/>
    <mergeCell ref="N72:O72"/>
    <mergeCell ref="F71:G71"/>
    <mergeCell ref="D68:E68"/>
    <mergeCell ref="N21:O21"/>
    <mergeCell ref="N22:O22"/>
    <mergeCell ref="H60:I60"/>
    <mergeCell ref="F55:G55"/>
    <mergeCell ref="L25:M25"/>
    <mergeCell ref="I25:K25"/>
    <mergeCell ref="L60:M60"/>
    <mergeCell ref="H50:J50"/>
    <mergeCell ref="H55:J55"/>
    <mergeCell ref="F61:G61"/>
    <mergeCell ref="H59:I59"/>
    <mergeCell ref="F54:G54"/>
    <mergeCell ref="A47:O47"/>
    <mergeCell ref="F49:G49"/>
    <mergeCell ref="N62:O62"/>
    <mergeCell ref="M55:O55"/>
    <mergeCell ref="A56:O56"/>
    <mergeCell ref="A35:C35"/>
    <mergeCell ref="N74:O74"/>
    <mergeCell ref="D73:E73"/>
    <mergeCell ref="F73:G73"/>
    <mergeCell ref="H73:I73"/>
    <mergeCell ref="J73:K73"/>
    <mergeCell ref="L73:M73"/>
    <mergeCell ref="N73:O73"/>
    <mergeCell ref="D74:E74"/>
    <mergeCell ref="H74:I74"/>
    <mergeCell ref="J74:K74"/>
    <mergeCell ref="L74:M74"/>
    <mergeCell ref="F74:G74"/>
    <mergeCell ref="A2:O2"/>
    <mergeCell ref="A3:O3"/>
    <mergeCell ref="I11:K11"/>
    <mergeCell ref="D49:E49"/>
    <mergeCell ref="J31:L31"/>
    <mergeCell ref="H67:I67"/>
    <mergeCell ref="J67:K67"/>
    <mergeCell ref="H62:I62"/>
    <mergeCell ref="A4:O4"/>
    <mergeCell ref="A5:O5"/>
    <mergeCell ref="A6:O6"/>
    <mergeCell ref="A7:O7"/>
    <mergeCell ref="L8:M8"/>
    <mergeCell ref="N8:O8"/>
    <mergeCell ref="A8:B8"/>
    <mergeCell ref="C18:E18"/>
    <mergeCell ref="N25:O25"/>
    <mergeCell ref="L22:M22"/>
    <mergeCell ref="A9:B9"/>
    <mergeCell ref="A10:B10"/>
    <mergeCell ref="M31:O31"/>
    <mergeCell ref="F18:H18"/>
    <mergeCell ref="F19:H19"/>
    <mergeCell ref="L19:M19"/>
    <mergeCell ref="A74:C74"/>
    <mergeCell ref="A71:C71"/>
    <mergeCell ref="A70:C70"/>
    <mergeCell ref="A73:C73"/>
    <mergeCell ref="A67:C67"/>
    <mergeCell ref="D70:E70"/>
    <mergeCell ref="D62:E62"/>
    <mergeCell ref="F62:G62"/>
    <mergeCell ref="A69:C69"/>
    <mergeCell ref="A66:C66"/>
    <mergeCell ref="D69:E69"/>
    <mergeCell ref="A62:C62"/>
    <mergeCell ref="F70:G70"/>
    <mergeCell ref="A72:C72"/>
    <mergeCell ref="D72:E72"/>
    <mergeCell ref="F72:G72"/>
    <mergeCell ref="D71:E71"/>
    <mergeCell ref="A64:C64"/>
    <mergeCell ref="F69:G69"/>
    <mergeCell ref="A68:C68"/>
    <mergeCell ref="F68:G68"/>
    <mergeCell ref="A65:C65"/>
    <mergeCell ref="D67:E67"/>
    <mergeCell ref="F67:G67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B49:C49"/>
    <mergeCell ref="A45:C45"/>
    <mergeCell ref="A33:C33"/>
    <mergeCell ref="H49:J49"/>
    <mergeCell ref="H53:J53"/>
    <mergeCell ref="D61:E61"/>
    <mergeCell ref="H61:I61"/>
    <mergeCell ref="A63:C63"/>
    <mergeCell ref="F50:G50"/>
    <mergeCell ref="A39:C39"/>
    <mergeCell ref="A40:C40"/>
    <mergeCell ref="A36:C36"/>
    <mergeCell ref="B54:C54"/>
    <mergeCell ref="D54:E54"/>
    <mergeCell ref="F59:G59"/>
    <mergeCell ref="D55:E55"/>
    <mergeCell ref="A61:C61"/>
    <mergeCell ref="A60:C60"/>
    <mergeCell ref="D58:E59"/>
    <mergeCell ref="A58:C59"/>
    <mergeCell ref="B55:C55"/>
    <mergeCell ref="J61:K61"/>
    <mergeCell ref="J59:K59"/>
    <mergeCell ref="K55:L55"/>
    <mergeCell ref="L70:M70"/>
    <mergeCell ref="N70:O70"/>
    <mergeCell ref="K50:L50"/>
    <mergeCell ref="N58:O59"/>
    <mergeCell ref="J62:K62"/>
    <mergeCell ref="K49:L49"/>
    <mergeCell ref="H51:J51"/>
    <mergeCell ref="L69:M69"/>
    <mergeCell ref="A37:C37"/>
    <mergeCell ref="A38:C38"/>
    <mergeCell ref="A41:C41"/>
    <mergeCell ref="A42:C42"/>
    <mergeCell ref="A43:C43"/>
    <mergeCell ref="K53:L53"/>
    <mergeCell ref="M53:O53"/>
    <mergeCell ref="N69:O69"/>
    <mergeCell ref="L61:M61"/>
    <mergeCell ref="N68:O68"/>
    <mergeCell ref="L68:M68"/>
    <mergeCell ref="J68:K68"/>
    <mergeCell ref="N61:O61"/>
    <mergeCell ref="H69:I69"/>
    <mergeCell ref="J69:K69"/>
    <mergeCell ref="L59:M59"/>
    <mergeCell ref="C8:E8"/>
    <mergeCell ref="C9:E9"/>
    <mergeCell ref="C10:E10"/>
    <mergeCell ref="F9:H9"/>
    <mergeCell ref="F10:H10"/>
    <mergeCell ref="F11:H11"/>
    <mergeCell ref="F25:H25"/>
    <mergeCell ref="F21:H21"/>
    <mergeCell ref="F22:H22"/>
    <mergeCell ref="F23:H23"/>
    <mergeCell ref="A11:B11"/>
    <mergeCell ref="A12:B12"/>
    <mergeCell ref="A13:B13"/>
    <mergeCell ref="C12:E12"/>
    <mergeCell ref="C13:E13"/>
    <mergeCell ref="C14:E14"/>
    <mergeCell ref="A14:B14"/>
    <mergeCell ref="C11:E11"/>
    <mergeCell ref="C25:E25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I9:K9"/>
    <mergeCell ref="I10:K10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23:B23"/>
    <mergeCell ref="A21:B21"/>
    <mergeCell ref="F17:H17"/>
    <mergeCell ref="L18:M18"/>
    <mergeCell ref="N24:O24"/>
    <mergeCell ref="I18:K18"/>
    <mergeCell ref="I19:K19"/>
    <mergeCell ref="I20:K20"/>
    <mergeCell ref="L20:M20"/>
    <mergeCell ref="I22:K22"/>
    <mergeCell ref="L21:M21"/>
    <mergeCell ref="I23:K23"/>
    <mergeCell ref="I24:K24"/>
    <mergeCell ref="N23:O23"/>
    <mergeCell ref="I21:K21"/>
    <mergeCell ref="L78:O78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A34:C34"/>
    <mergeCell ref="N71:O71"/>
    <mergeCell ref="L71:M71"/>
    <mergeCell ref="H71:I71"/>
    <mergeCell ref="L67:M67"/>
    <mergeCell ref="H68:I68"/>
    <mergeCell ref="J71:K71"/>
    <mergeCell ref="N67:O67"/>
    <mergeCell ref="L62:M62"/>
    <mergeCell ref="M49:O49"/>
    <mergeCell ref="H70:I70"/>
    <mergeCell ref="J70:K70"/>
    <mergeCell ref="W28:Y28"/>
    <mergeCell ref="G31:I31"/>
    <mergeCell ref="F58:I58"/>
    <mergeCell ref="H54:J54"/>
    <mergeCell ref="K54:L54"/>
    <mergeCell ref="M54:O54"/>
    <mergeCell ref="F53:G53"/>
    <mergeCell ref="M50:O50"/>
    <mergeCell ref="H52:J52"/>
    <mergeCell ref="F52:G52"/>
    <mergeCell ref="B50:C50"/>
    <mergeCell ref="F51:G51"/>
    <mergeCell ref="B53:C53"/>
    <mergeCell ref="D53:E53"/>
    <mergeCell ref="B52:C52"/>
    <mergeCell ref="K52:L52"/>
    <mergeCell ref="M52:O52"/>
    <mergeCell ref="B51:C51"/>
    <mergeCell ref="J60:K60"/>
    <mergeCell ref="F60:G60"/>
    <mergeCell ref="D60:E60"/>
    <mergeCell ref="J58:M58"/>
    <mergeCell ref="K51:L51"/>
    <mergeCell ref="M51:O51"/>
    <mergeCell ref="N60:O60"/>
    <mergeCell ref="D52:E52"/>
    <mergeCell ref="D50:E50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2" manualBreakCount="2">
    <brk id="26" max="16383" man="1"/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F66"/>
  <sheetViews>
    <sheetView view="pageBreakPreview" topLeftCell="A43" zoomScale="50" zoomScaleNormal="50" zoomScaleSheetLayoutView="50" workbookViewId="0">
      <selection activeCell="A50" sqref="A50:XFD50"/>
    </sheetView>
  </sheetViews>
  <sheetFormatPr defaultColWidth="9.109375" defaultRowHeight="18"/>
  <cols>
    <col min="1" max="1" width="7.5546875" style="9" customWidth="1"/>
    <col min="2" max="2" width="4.44140625" style="9" customWidth="1"/>
    <col min="3" max="3" width="34.88671875" style="9" customWidth="1"/>
    <col min="4" max="4" width="8.44140625" style="9" customWidth="1"/>
    <col min="5" max="5" width="10.6640625" style="9" customWidth="1"/>
    <col min="6" max="7" width="9" style="9" customWidth="1"/>
    <col min="8" max="8" width="9.88671875" style="9" customWidth="1"/>
    <col min="9" max="9" width="10.6640625" style="9" customWidth="1"/>
    <col min="10" max="10" width="8.6640625" style="9" customWidth="1"/>
    <col min="11" max="11" width="12.44140625" style="9" customWidth="1"/>
    <col min="12" max="12" width="10.88671875" style="9" customWidth="1"/>
    <col min="13" max="13" width="9.109375" style="9" customWidth="1"/>
    <col min="14" max="14" width="10.44140625" style="9" customWidth="1"/>
    <col min="15" max="15" width="13.88671875" style="9" customWidth="1"/>
    <col min="16" max="16" width="13.109375" style="9" customWidth="1"/>
    <col min="17" max="17" width="11.88671875" style="9" customWidth="1"/>
    <col min="18" max="18" width="11.109375" style="9" customWidth="1"/>
    <col min="19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641" t="s">
        <v>345</v>
      </c>
      <c r="AE1" s="641"/>
      <c r="AF1" s="641"/>
    </row>
    <row r="2" spans="1:32" ht="18.75" customHeight="1">
      <c r="C2" s="321" t="s">
        <v>346</v>
      </c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</row>
    <row r="3" spans="1:32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3" t="s">
        <v>230</v>
      </c>
    </row>
    <row r="4" spans="1:32" ht="32.25" customHeight="1">
      <c r="A4" s="599" t="s">
        <v>32</v>
      </c>
      <c r="B4" s="602" t="s">
        <v>347</v>
      </c>
      <c r="C4" s="604"/>
      <c r="D4" s="549" t="s">
        <v>348</v>
      </c>
      <c r="E4" s="550"/>
      <c r="F4" s="550"/>
      <c r="G4" s="549" t="s">
        <v>349</v>
      </c>
      <c r="H4" s="550"/>
      <c r="I4" s="550"/>
      <c r="J4" s="550"/>
      <c r="K4" s="550"/>
      <c r="L4" s="550"/>
      <c r="M4" s="550"/>
      <c r="N4" s="550"/>
      <c r="O4" s="550"/>
      <c r="P4" s="550"/>
      <c r="Q4" s="551"/>
      <c r="R4" s="490" t="s">
        <v>350</v>
      </c>
      <c r="S4" s="499"/>
      <c r="T4" s="499"/>
      <c r="U4" s="499"/>
      <c r="V4" s="499"/>
      <c r="W4" s="499"/>
      <c r="X4" s="499"/>
      <c r="Y4" s="499"/>
      <c r="Z4" s="491"/>
      <c r="AA4" s="494" t="s">
        <v>351</v>
      </c>
      <c r="AB4" s="477"/>
      <c r="AC4" s="477"/>
      <c r="AD4" s="494" t="s">
        <v>352</v>
      </c>
      <c r="AE4" s="477"/>
      <c r="AF4" s="477"/>
    </row>
    <row r="5" spans="1:32" ht="66.75" customHeight="1">
      <c r="A5" s="601"/>
      <c r="B5" s="608"/>
      <c r="C5" s="610"/>
      <c r="D5" s="552"/>
      <c r="E5" s="553"/>
      <c r="F5" s="553"/>
      <c r="G5" s="552"/>
      <c r="H5" s="553"/>
      <c r="I5" s="553"/>
      <c r="J5" s="553"/>
      <c r="K5" s="553"/>
      <c r="L5" s="553"/>
      <c r="M5" s="553"/>
      <c r="N5" s="553"/>
      <c r="O5" s="553"/>
      <c r="P5" s="553"/>
      <c r="Q5" s="554"/>
      <c r="R5" s="492" t="s">
        <v>395</v>
      </c>
      <c r="S5" s="512"/>
      <c r="T5" s="493"/>
      <c r="U5" s="492" t="s">
        <v>396</v>
      </c>
      <c r="V5" s="512"/>
      <c r="W5" s="493"/>
      <c r="X5" s="492" t="s">
        <v>397</v>
      </c>
      <c r="Y5" s="512"/>
      <c r="Z5" s="493"/>
      <c r="AA5" s="477"/>
      <c r="AB5" s="477"/>
      <c r="AC5" s="477"/>
      <c r="AD5" s="477"/>
      <c r="AE5" s="477"/>
      <c r="AF5" s="477"/>
    </row>
    <row r="6" spans="1:32" ht="28.5" customHeight="1">
      <c r="A6" s="324">
        <v>1</v>
      </c>
      <c r="B6" s="642">
        <v>2</v>
      </c>
      <c r="C6" s="643"/>
      <c r="D6" s="492">
        <v>3</v>
      </c>
      <c r="E6" s="512"/>
      <c r="F6" s="512"/>
      <c r="G6" s="492">
        <v>4</v>
      </c>
      <c r="H6" s="512"/>
      <c r="I6" s="512"/>
      <c r="J6" s="512"/>
      <c r="K6" s="512"/>
      <c r="L6" s="512"/>
      <c r="M6" s="512"/>
      <c r="N6" s="512"/>
      <c r="O6" s="512"/>
      <c r="P6" s="512"/>
      <c r="Q6" s="493"/>
      <c r="R6" s="492">
        <v>5</v>
      </c>
      <c r="S6" s="512"/>
      <c r="T6" s="493"/>
      <c r="U6" s="492">
        <v>6</v>
      </c>
      <c r="V6" s="512"/>
      <c r="W6" s="493"/>
      <c r="X6" s="490">
        <v>7</v>
      </c>
      <c r="Y6" s="499"/>
      <c r="Z6" s="491"/>
      <c r="AA6" s="490">
        <v>8</v>
      </c>
      <c r="AB6" s="499"/>
      <c r="AC6" s="491"/>
      <c r="AD6" s="490">
        <v>9</v>
      </c>
      <c r="AE6" s="499"/>
      <c r="AF6" s="491"/>
    </row>
    <row r="7" spans="1:32" ht="34.5" customHeight="1">
      <c r="A7" s="324"/>
      <c r="B7" s="633"/>
      <c r="C7" s="634"/>
      <c r="D7" s="635"/>
      <c r="E7" s="636"/>
      <c r="F7" s="636"/>
      <c r="G7" s="635"/>
      <c r="H7" s="636"/>
      <c r="I7" s="636"/>
      <c r="J7" s="636"/>
      <c r="K7" s="636"/>
      <c r="L7" s="636"/>
      <c r="M7" s="636"/>
      <c r="N7" s="636"/>
      <c r="O7" s="636"/>
      <c r="P7" s="636"/>
      <c r="Q7" s="637"/>
      <c r="R7" s="638"/>
      <c r="S7" s="639"/>
      <c r="T7" s="640"/>
      <c r="U7" s="638"/>
      <c r="V7" s="639"/>
      <c r="W7" s="640"/>
      <c r="X7" s="638"/>
      <c r="Y7" s="639"/>
      <c r="Z7" s="640"/>
      <c r="AA7" s="638">
        <f>X7-U7</f>
        <v>0</v>
      </c>
      <c r="AB7" s="639"/>
      <c r="AC7" s="640"/>
      <c r="AD7" s="638">
        <f>IF(U7=0,0,X7/U7*100)</f>
        <v>0</v>
      </c>
      <c r="AE7" s="639"/>
      <c r="AF7" s="640"/>
    </row>
    <row r="8" spans="1:32" ht="37.5" customHeight="1">
      <c r="A8" s="630" t="s">
        <v>34</v>
      </c>
      <c r="B8" s="631"/>
      <c r="C8" s="631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2"/>
      <c r="R8" s="627">
        <f>SUM(R7:T7)</f>
        <v>0</v>
      </c>
      <c r="S8" s="628"/>
      <c r="T8" s="629"/>
      <c r="U8" s="627">
        <f>SUM(U7:W7)</f>
        <v>0</v>
      </c>
      <c r="V8" s="628"/>
      <c r="W8" s="629"/>
      <c r="X8" s="627">
        <f>SUM(X7:Z7)</f>
        <v>0</v>
      </c>
      <c r="Y8" s="628"/>
      <c r="Z8" s="629"/>
      <c r="AA8" s="627">
        <f t="shared" ref="AA8" si="0">X8-U8</f>
        <v>0</v>
      </c>
      <c r="AB8" s="628"/>
      <c r="AC8" s="629"/>
      <c r="AD8" s="627">
        <f t="shared" ref="AD8" si="1">IF(U8=0,0,X8/U8*100)</f>
        <v>0</v>
      </c>
      <c r="AE8" s="628"/>
      <c r="AF8" s="629"/>
    </row>
    <row r="9" spans="1:32" ht="11.2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7"/>
      <c r="AF9" s="327"/>
    </row>
    <row r="10" spans="1:32" ht="10.5" customHeight="1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9"/>
      <c r="O10" s="329"/>
      <c r="P10" s="329"/>
      <c r="Q10" s="329"/>
      <c r="R10" s="330"/>
      <c r="S10" s="330"/>
      <c r="T10" s="330"/>
      <c r="U10" s="330"/>
      <c r="V10" s="330"/>
      <c r="W10" s="330"/>
      <c r="X10" s="331"/>
      <c r="Y10" s="331"/>
      <c r="Z10" s="331"/>
      <c r="AA10" s="331"/>
      <c r="AB10" s="331"/>
      <c r="AC10" s="331"/>
      <c r="AD10" s="331"/>
      <c r="AE10" s="332"/>
      <c r="AF10" s="332"/>
    </row>
    <row r="11" spans="1:32" s="333" customFormat="1" ht="18.75" customHeight="1">
      <c r="C11" s="321" t="s">
        <v>353</v>
      </c>
    </row>
    <row r="12" spans="1:32" s="333" customFormat="1" ht="18.75" customHeight="1">
      <c r="AF12" s="304"/>
    </row>
    <row r="13" spans="1:32" ht="38.25" customHeight="1">
      <c r="A13" s="644" t="s">
        <v>32</v>
      </c>
      <c r="B13" s="602" t="s">
        <v>354</v>
      </c>
      <c r="C13" s="604"/>
      <c r="D13" s="494" t="s">
        <v>347</v>
      </c>
      <c r="E13" s="494"/>
      <c r="F13" s="494"/>
      <c r="G13" s="494"/>
      <c r="H13" s="549" t="s">
        <v>349</v>
      </c>
      <c r="I13" s="550"/>
      <c r="J13" s="550"/>
      <c r="K13" s="550"/>
      <c r="L13" s="550"/>
      <c r="M13" s="550"/>
      <c r="N13" s="550"/>
      <c r="O13" s="551"/>
      <c r="P13" s="549" t="s">
        <v>355</v>
      </c>
      <c r="Q13" s="551"/>
      <c r="R13" s="490" t="s">
        <v>350</v>
      </c>
      <c r="S13" s="499"/>
      <c r="T13" s="499"/>
      <c r="U13" s="499"/>
      <c r="V13" s="499"/>
      <c r="W13" s="499"/>
      <c r="X13" s="499"/>
      <c r="Y13" s="499"/>
      <c r="Z13" s="491"/>
      <c r="AA13" s="494" t="s">
        <v>351</v>
      </c>
      <c r="AB13" s="477"/>
      <c r="AC13" s="477"/>
      <c r="AD13" s="494" t="s">
        <v>352</v>
      </c>
      <c r="AE13" s="477"/>
      <c r="AF13" s="477"/>
    </row>
    <row r="14" spans="1:32" ht="59.25" customHeight="1">
      <c r="A14" s="644"/>
      <c r="B14" s="608"/>
      <c r="C14" s="610"/>
      <c r="D14" s="494"/>
      <c r="E14" s="494"/>
      <c r="F14" s="494"/>
      <c r="G14" s="494"/>
      <c r="H14" s="552"/>
      <c r="I14" s="553"/>
      <c r="J14" s="553"/>
      <c r="K14" s="553"/>
      <c r="L14" s="553"/>
      <c r="M14" s="553"/>
      <c r="N14" s="553"/>
      <c r="O14" s="554"/>
      <c r="P14" s="552"/>
      <c r="Q14" s="554"/>
      <c r="R14" s="492" t="s">
        <v>395</v>
      </c>
      <c r="S14" s="512"/>
      <c r="T14" s="493"/>
      <c r="U14" s="492" t="s">
        <v>396</v>
      </c>
      <c r="V14" s="512"/>
      <c r="W14" s="493"/>
      <c r="X14" s="492" t="s">
        <v>397</v>
      </c>
      <c r="Y14" s="512"/>
      <c r="Z14" s="493"/>
      <c r="AA14" s="477"/>
      <c r="AB14" s="477"/>
      <c r="AC14" s="477"/>
      <c r="AD14" s="477"/>
      <c r="AE14" s="477"/>
      <c r="AF14" s="477"/>
    </row>
    <row r="15" spans="1:32" ht="28.5" customHeight="1">
      <c r="A15" s="334">
        <v>1</v>
      </c>
      <c r="B15" s="642">
        <v>2</v>
      </c>
      <c r="C15" s="643"/>
      <c r="D15" s="494">
        <v>3</v>
      </c>
      <c r="E15" s="494"/>
      <c r="F15" s="494"/>
      <c r="G15" s="494"/>
      <c r="H15" s="492">
        <v>4</v>
      </c>
      <c r="I15" s="512"/>
      <c r="J15" s="512"/>
      <c r="K15" s="512"/>
      <c r="L15" s="512"/>
      <c r="M15" s="512"/>
      <c r="N15" s="512"/>
      <c r="O15" s="493"/>
      <c r="P15" s="492">
        <v>5</v>
      </c>
      <c r="Q15" s="493"/>
      <c r="R15" s="492">
        <v>6</v>
      </c>
      <c r="S15" s="512"/>
      <c r="T15" s="493"/>
      <c r="U15" s="492">
        <v>7</v>
      </c>
      <c r="V15" s="512"/>
      <c r="W15" s="493"/>
      <c r="X15" s="492">
        <v>8</v>
      </c>
      <c r="Y15" s="512"/>
      <c r="Z15" s="493"/>
      <c r="AA15" s="492">
        <v>9</v>
      </c>
      <c r="AB15" s="512"/>
      <c r="AC15" s="493"/>
      <c r="AD15" s="492">
        <v>10</v>
      </c>
      <c r="AE15" s="512"/>
      <c r="AF15" s="493"/>
    </row>
    <row r="16" spans="1:32" ht="30.75" customHeight="1">
      <c r="A16" s="186"/>
      <c r="B16" s="620"/>
      <c r="C16" s="621"/>
      <c r="D16" s="573"/>
      <c r="E16" s="573"/>
      <c r="F16" s="573"/>
      <c r="G16" s="573"/>
      <c r="H16" s="622"/>
      <c r="I16" s="623"/>
      <c r="J16" s="623"/>
      <c r="K16" s="623"/>
      <c r="L16" s="623"/>
      <c r="M16" s="623"/>
      <c r="N16" s="623"/>
      <c r="O16" s="624"/>
      <c r="P16" s="625"/>
      <c r="Q16" s="626"/>
      <c r="R16" s="614"/>
      <c r="S16" s="615"/>
      <c r="T16" s="616"/>
      <c r="U16" s="614"/>
      <c r="V16" s="615"/>
      <c r="W16" s="616"/>
      <c r="X16" s="614"/>
      <c r="Y16" s="615"/>
      <c r="Z16" s="616"/>
      <c r="AA16" s="614">
        <f>X16-U16</f>
        <v>0</v>
      </c>
      <c r="AB16" s="615"/>
      <c r="AC16" s="616"/>
      <c r="AD16" s="614">
        <f>IF(U16=0,0,X16/U16*100)</f>
        <v>0</v>
      </c>
      <c r="AE16" s="615"/>
      <c r="AF16" s="616"/>
    </row>
    <row r="17" spans="1:32" ht="30.75" hidden="1" customHeight="1">
      <c r="A17" s="186"/>
      <c r="B17" s="620"/>
      <c r="C17" s="621"/>
      <c r="D17" s="573"/>
      <c r="E17" s="573"/>
      <c r="F17" s="573"/>
      <c r="G17" s="573"/>
      <c r="H17" s="622"/>
      <c r="I17" s="623"/>
      <c r="J17" s="623"/>
      <c r="K17" s="623"/>
      <c r="L17" s="623"/>
      <c r="M17" s="623"/>
      <c r="N17" s="623"/>
      <c r="O17" s="624"/>
      <c r="P17" s="625"/>
      <c r="Q17" s="626"/>
      <c r="R17" s="614"/>
      <c r="S17" s="615"/>
      <c r="T17" s="616"/>
      <c r="U17" s="614"/>
      <c r="V17" s="615"/>
      <c r="W17" s="616"/>
      <c r="X17" s="614"/>
      <c r="Y17" s="615"/>
      <c r="Z17" s="616"/>
      <c r="AA17" s="614">
        <f t="shared" ref="AA17:AA18" si="2">X17-U17</f>
        <v>0</v>
      </c>
      <c r="AB17" s="615"/>
      <c r="AC17" s="616"/>
      <c r="AD17" s="614">
        <f t="shared" ref="AD17:AD18" si="3">IF(U17=0,0,X17/U17*100)</f>
        <v>0</v>
      </c>
      <c r="AE17" s="615"/>
      <c r="AF17" s="616"/>
    </row>
    <row r="18" spans="1:32" ht="38.25" customHeight="1">
      <c r="A18" s="630" t="s">
        <v>34</v>
      </c>
      <c r="B18" s="63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2"/>
      <c r="R18" s="617">
        <f>SUM(R16:T17)</f>
        <v>0</v>
      </c>
      <c r="S18" s="618"/>
      <c r="T18" s="619"/>
      <c r="U18" s="617">
        <f t="shared" ref="U18" si="4">SUM(U16:W17)</f>
        <v>0</v>
      </c>
      <c r="V18" s="618"/>
      <c r="W18" s="619"/>
      <c r="X18" s="617">
        <f t="shared" ref="X18" si="5">SUM(X16:Z17)</f>
        <v>0</v>
      </c>
      <c r="Y18" s="618"/>
      <c r="Z18" s="619"/>
      <c r="AA18" s="617">
        <f t="shared" si="2"/>
        <v>0</v>
      </c>
      <c r="AB18" s="618"/>
      <c r="AC18" s="619"/>
      <c r="AD18" s="617">
        <f t="shared" si="3"/>
        <v>0</v>
      </c>
      <c r="AE18" s="618"/>
      <c r="AF18" s="619"/>
    </row>
    <row r="19" spans="1:32" ht="16.5" customHeight="1">
      <c r="A19" s="335"/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21"/>
      <c r="R19" s="336"/>
      <c r="S19" s="336"/>
      <c r="T19" s="336"/>
      <c r="U19" s="336"/>
      <c r="V19" s="336"/>
      <c r="W19" s="21"/>
      <c r="X19" s="21"/>
      <c r="Y19" s="21"/>
      <c r="Z19" s="21"/>
      <c r="AA19" s="21"/>
      <c r="AB19" s="21"/>
      <c r="AC19" s="21"/>
      <c r="AD19" s="21"/>
      <c r="AE19" s="21"/>
      <c r="AF19" s="336"/>
    </row>
    <row r="20" spans="1:32" s="321" customFormat="1" ht="18.75" customHeight="1">
      <c r="C20" s="321" t="s">
        <v>398</v>
      </c>
    </row>
    <row r="21" spans="1:32" ht="21">
      <c r="A21" s="338"/>
      <c r="B21" s="338"/>
      <c r="C21" s="338"/>
      <c r="D21" s="338"/>
      <c r="E21" s="338"/>
      <c r="F21" s="338"/>
      <c r="G21" s="338"/>
      <c r="H21" s="338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8"/>
      <c r="X21" s="21"/>
      <c r="Y21" s="21"/>
      <c r="Z21" s="598"/>
      <c r="AA21" s="598"/>
      <c r="AB21" s="598"/>
      <c r="AC21" s="21"/>
      <c r="AD21" s="598" t="s">
        <v>160</v>
      </c>
      <c r="AE21" s="598"/>
      <c r="AF21" s="598"/>
    </row>
    <row r="22" spans="1:32" ht="42" customHeight="1">
      <c r="A22" s="599" t="s">
        <v>32</v>
      </c>
      <c r="B22" s="602" t="s">
        <v>93</v>
      </c>
      <c r="C22" s="603"/>
      <c r="D22" s="603"/>
      <c r="E22" s="603"/>
      <c r="F22" s="603"/>
      <c r="G22" s="603"/>
      <c r="H22" s="603"/>
      <c r="I22" s="603"/>
      <c r="J22" s="603"/>
      <c r="K22" s="603"/>
      <c r="L22" s="604"/>
      <c r="M22" s="611" t="s">
        <v>33</v>
      </c>
      <c r="N22" s="612"/>
      <c r="O22" s="612"/>
      <c r="P22" s="613"/>
      <c r="Q22" s="611" t="s">
        <v>52</v>
      </c>
      <c r="R22" s="612"/>
      <c r="S22" s="612"/>
      <c r="T22" s="613"/>
      <c r="U22" s="611" t="s">
        <v>112</v>
      </c>
      <c r="V22" s="612"/>
      <c r="W22" s="612"/>
      <c r="X22" s="613"/>
      <c r="Y22" s="611" t="s">
        <v>375</v>
      </c>
      <c r="Z22" s="612"/>
      <c r="AA22" s="612"/>
      <c r="AB22" s="613"/>
      <c r="AC22" s="611" t="s">
        <v>34</v>
      </c>
      <c r="AD22" s="612"/>
      <c r="AE22" s="612"/>
      <c r="AF22" s="613"/>
    </row>
    <row r="23" spans="1:32" ht="34.5" customHeight="1">
      <c r="A23" s="600"/>
      <c r="B23" s="605"/>
      <c r="C23" s="606"/>
      <c r="D23" s="606"/>
      <c r="E23" s="606"/>
      <c r="F23" s="606"/>
      <c r="G23" s="606"/>
      <c r="H23" s="606"/>
      <c r="I23" s="606"/>
      <c r="J23" s="606"/>
      <c r="K23" s="606"/>
      <c r="L23" s="607"/>
      <c r="M23" s="593" t="s">
        <v>91</v>
      </c>
      <c r="N23" s="593" t="s">
        <v>92</v>
      </c>
      <c r="O23" s="593" t="s">
        <v>99</v>
      </c>
      <c r="P23" s="593" t="s">
        <v>100</v>
      </c>
      <c r="Q23" s="593" t="s">
        <v>91</v>
      </c>
      <c r="R23" s="593" t="s">
        <v>92</v>
      </c>
      <c r="S23" s="593" t="s">
        <v>99</v>
      </c>
      <c r="T23" s="593" t="s">
        <v>100</v>
      </c>
      <c r="U23" s="593" t="s">
        <v>91</v>
      </c>
      <c r="V23" s="593" t="s">
        <v>92</v>
      </c>
      <c r="W23" s="593" t="s">
        <v>99</v>
      </c>
      <c r="X23" s="593" t="s">
        <v>100</v>
      </c>
      <c r="Y23" s="593" t="s">
        <v>91</v>
      </c>
      <c r="Z23" s="593" t="s">
        <v>92</v>
      </c>
      <c r="AA23" s="593" t="s">
        <v>99</v>
      </c>
      <c r="AB23" s="593" t="s">
        <v>100</v>
      </c>
      <c r="AC23" s="593" t="s">
        <v>91</v>
      </c>
      <c r="AD23" s="593" t="s">
        <v>92</v>
      </c>
      <c r="AE23" s="593" t="s">
        <v>99</v>
      </c>
      <c r="AF23" s="593" t="s">
        <v>100</v>
      </c>
    </row>
    <row r="24" spans="1:32" ht="19.5" customHeight="1">
      <c r="A24" s="601"/>
      <c r="B24" s="608"/>
      <c r="C24" s="609"/>
      <c r="D24" s="609"/>
      <c r="E24" s="609"/>
      <c r="F24" s="609"/>
      <c r="G24" s="609"/>
      <c r="H24" s="609"/>
      <c r="I24" s="609"/>
      <c r="J24" s="609"/>
      <c r="K24" s="609"/>
      <c r="L24" s="610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  <c r="AC24" s="594"/>
      <c r="AD24" s="594"/>
      <c r="AE24" s="594"/>
      <c r="AF24" s="594"/>
    </row>
    <row r="25" spans="1:32" ht="33.75" customHeight="1">
      <c r="A25" s="186">
        <v>1</v>
      </c>
      <c r="B25" s="583">
        <v>2</v>
      </c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309">
        <v>3</v>
      </c>
      <c r="N25" s="309">
        <v>4</v>
      </c>
      <c r="O25" s="309">
        <v>5</v>
      </c>
      <c r="P25" s="309">
        <v>6</v>
      </c>
      <c r="Q25" s="309">
        <v>7</v>
      </c>
      <c r="R25" s="309">
        <v>8</v>
      </c>
      <c r="S25" s="309">
        <v>9</v>
      </c>
      <c r="T25" s="309">
        <v>10</v>
      </c>
      <c r="U25" s="309">
        <v>11</v>
      </c>
      <c r="V25" s="309">
        <v>12</v>
      </c>
      <c r="W25" s="309">
        <v>13</v>
      </c>
      <c r="X25" s="309">
        <v>14</v>
      </c>
      <c r="Y25" s="309">
        <v>15</v>
      </c>
      <c r="Z25" s="309">
        <v>16</v>
      </c>
      <c r="AA25" s="309">
        <v>17</v>
      </c>
      <c r="AB25" s="309">
        <v>18</v>
      </c>
      <c r="AC25" s="309">
        <v>19</v>
      </c>
      <c r="AD25" s="309">
        <v>20</v>
      </c>
      <c r="AE25" s="309">
        <v>21</v>
      </c>
      <c r="AF25" s="309">
        <v>22</v>
      </c>
    </row>
    <row r="26" spans="1:32" ht="30" customHeight="1">
      <c r="A26" s="185">
        <v>1</v>
      </c>
      <c r="B26" s="584" t="s">
        <v>280</v>
      </c>
      <c r="C26" s="585"/>
      <c r="D26" s="585"/>
      <c r="E26" s="585"/>
      <c r="F26" s="585"/>
      <c r="G26" s="585"/>
      <c r="H26" s="585"/>
      <c r="I26" s="585"/>
      <c r="J26" s="585"/>
      <c r="K26" s="585"/>
      <c r="L26" s="586"/>
      <c r="M26" s="364"/>
      <c r="N26" s="364"/>
      <c r="O26" s="364">
        <f>N26-M26</f>
        <v>0</v>
      </c>
      <c r="P26" s="365">
        <f>IF(M26=0,0,N26/M26*100)</f>
        <v>0</v>
      </c>
      <c r="Q26" s="366"/>
      <c r="R26" s="366"/>
      <c r="S26" s="364">
        <f>R26-Q26</f>
        <v>0</v>
      </c>
      <c r="T26" s="365">
        <f>IF(Q26=0,0,R26/Q26*100)</f>
        <v>0</v>
      </c>
      <c r="U26" s="367"/>
      <c r="V26" s="367">
        <f>V27</f>
        <v>82</v>
      </c>
      <c r="W26" s="372">
        <f>V26-U26</f>
        <v>82</v>
      </c>
      <c r="X26" s="342">
        <f t="shared" ref="X26:X36" si="6">IF(U26=0,0,V26/U26*100)</f>
        <v>0</v>
      </c>
      <c r="Y26" s="367"/>
      <c r="Z26" s="367">
        <f>Z27</f>
        <v>0</v>
      </c>
      <c r="AA26" s="372">
        <f>Z26-Y26</f>
        <v>0</v>
      </c>
      <c r="AB26" s="365">
        <f>IF(Y26=0,0,Z26/Y26*100)</f>
        <v>0</v>
      </c>
      <c r="AC26" s="372">
        <f>SUM(M26,Q26,U26,Y26)</f>
        <v>0</v>
      </c>
      <c r="AD26" s="372">
        <f>SUM(N26,R26,V26,Z26)</f>
        <v>82</v>
      </c>
      <c r="AE26" s="372">
        <f>AD26-AC26</f>
        <v>82</v>
      </c>
      <c r="AF26" s="365">
        <f>IF(AC26=0,0,AD26/AC26*100)</f>
        <v>0</v>
      </c>
    </row>
    <row r="27" spans="1:32" s="318" customFormat="1" ht="28.5" customHeight="1">
      <c r="A27" s="340"/>
      <c r="B27" s="555" t="s">
        <v>404</v>
      </c>
      <c r="C27" s="556"/>
      <c r="D27" s="556"/>
      <c r="E27" s="556"/>
      <c r="F27" s="556"/>
      <c r="G27" s="556"/>
      <c r="H27" s="556"/>
      <c r="I27" s="556"/>
      <c r="J27" s="556"/>
      <c r="K27" s="556"/>
      <c r="L27" s="557"/>
      <c r="M27" s="341"/>
      <c r="N27" s="341"/>
      <c r="O27" s="341"/>
      <c r="P27" s="342"/>
      <c r="Q27" s="316"/>
      <c r="R27" s="316"/>
      <c r="S27" s="341"/>
      <c r="T27" s="342"/>
      <c r="U27" s="368"/>
      <c r="V27" s="368">
        <v>82</v>
      </c>
      <c r="W27" s="373">
        <f t="shared" ref="W27:W36" si="7">V27-U27</f>
        <v>82</v>
      </c>
      <c r="X27" s="342">
        <f t="shared" si="6"/>
        <v>0</v>
      </c>
      <c r="Y27" s="368"/>
      <c r="Z27" s="368"/>
      <c r="AA27" s="373">
        <f t="shared" ref="AA27:AA35" si="8">Z27-Y27</f>
        <v>0</v>
      </c>
      <c r="AB27" s="365">
        <f t="shared" ref="AB27:AB35" si="9">IF(Y27=0,0,Z27/Y27*100)</f>
        <v>0</v>
      </c>
      <c r="AC27" s="373">
        <f t="shared" ref="AC27:AC35" si="10">SUM(M27,Q27,U27,Y27)</f>
        <v>0</v>
      </c>
      <c r="AD27" s="373">
        <f t="shared" ref="AD27:AD35" si="11">SUM(N27,R27,V27,Z27)</f>
        <v>82</v>
      </c>
      <c r="AE27" s="373">
        <f t="shared" ref="AE27:AE36" si="12">AD27-AC27</f>
        <v>82</v>
      </c>
      <c r="AF27" s="342">
        <f t="shared" ref="AF27:AF36" si="13">IF(AC27=0,0,AD27/AC27*100)</f>
        <v>0</v>
      </c>
    </row>
    <row r="28" spans="1:32" s="318" customFormat="1" ht="30" customHeight="1">
      <c r="A28" s="185">
        <v>2</v>
      </c>
      <c r="B28" s="595" t="s">
        <v>281</v>
      </c>
      <c r="C28" s="596"/>
      <c r="D28" s="596"/>
      <c r="E28" s="596"/>
      <c r="F28" s="596"/>
      <c r="G28" s="596"/>
      <c r="H28" s="596"/>
      <c r="I28" s="596"/>
      <c r="J28" s="596"/>
      <c r="K28" s="596"/>
      <c r="L28" s="597"/>
      <c r="M28" s="364"/>
      <c r="N28" s="364"/>
      <c r="O28" s="364"/>
      <c r="P28" s="365"/>
      <c r="Q28" s="366">
        <f>Q29</f>
        <v>0</v>
      </c>
      <c r="R28" s="366">
        <f>R29</f>
        <v>0</v>
      </c>
      <c r="S28" s="364"/>
      <c r="T28" s="365"/>
      <c r="U28" s="367">
        <f>U29</f>
        <v>40</v>
      </c>
      <c r="V28" s="367">
        <f>V29+V30</f>
        <v>442</v>
      </c>
      <c r="W28" s="372">
        <f t="shared" si="7"/>
        <v>402</v>
      </c>
      <c r="X28" s="376">
        <f t="shared" si="6"/>
        <v>1105</v>
      </c>
      <c r="Y28" s="367"/>
      <c r="Z28" s="367"/>
      <c r="AA28" s="372">
        <f t="shared" si="8"/>
        <v>0</v>
      </c>
      <c r="AB28" s="365">
        <f t="shared" si="9"/>
        <v>0</v>
      </c>
      <c r="AC28" s="372">
        <f t="shared" si="10"/>
        <v>40</v>
      </c>
      <c r="AD28" s="372">
        <f t="shared" si="11"/>
        <v>442</v>
      </c>
      <c r="AE28" s="372">
        <f t="shared" si="12"/>
        <v>402</v>
      </c>
      <c r="AF28" s="365">
        <f t="shared" si="13"/>
        <v>1105</v>
      </c>
    </row>
    <row r="29" spans="1:32" ht="28.5" customHeight="1">
      <c r="A29" s="186"/>
      <c r="B29" s="555" t="s">
        <v>279</v>
      </c>
      <c r="C29" s="556"/>
      <c r="D29" s="556"/>
      <c r="E29" s="556"/>
      <c r="F29" s="556"/>
      <c r="G29" s="556"/>
      <c r="H29" s="556"/>
      <c r="I29" s="556"/>
      <c r="J29" s="556"/>
      <c r="K29" s="556"/>
      <c r="L29" s="557"/>
      <c r="M29" s="341"/>
      <c r="N29" s="341"/>
      <c r="O29" s="341">
        <f t="shared" ref="O29:O36" si="14">N29-M29</f>
        <v>0</v>
      </c>
      <c r="P29" s="342">
        <f t="shared" ref="P29:P36" si="15">IF(M29=0,0,N29/M29*100)</f>
        <v>0</v>
      </c>
      <c r="Q29" s="316">
        <v>0</v>
      </c>
      <c r="R29" s="316">
        <v>0</v>
      </c>
      <c r="S29" s="341">
        <f t="shared" ref="S29:S36" si="16">R29-Q29</f>
        <v>0</v>
      </c>
      <c r="T29" s="342">
        <f t="shared" ref="T29:T36" si="17">IF(Q29=0,0,R29/Q29*100)</f>
        <v>0</v>
      </c>
      <c r="U29" s="368">
        <v>40</v>
      </c>
      <c r="V29" s="368">
        <v>31</v>
      </c>
      <c r="W29" s="373">
        <f t="shared" si="7"/>
        <v>-9</v>
      </c>
      <c r="X29" s="342">
        <f t="shared" si="6"/>
        <v>77.5</v>
      </c>
      <c r="Y29" s="368"/>
      <c r="Z29" s="368"/>
      <c r="AA29" s="372">
        <f t="shared" si="8"/>
        <v>0</v>
      </c>
      <c r="AB29" s="365">
        <f t="shared" si="9"/>
        <v>0</v>
      </c>
      <c r="AC29" s="373">
        <f t="shared" si="10"/>
        <v>40</v>
      </c>
      <c r="AD29" s="373">
        <f t="shared" si="11"/>
        <v>31</v>
      </c>
      <c r="AE29" s="373">
        <f t="shared" si="12"/>
        <v>-9</v>
      </c>
      <c r="AF29" s="342">
        <f t="shared" si="13"/>
        <v>77.5</v>
      </c>
    </row>
    <row r="30" spans="1:32" s="426" customFormat="1" ht="28.5" customHeight="1">
      <c r="A30" s="427"/>
      <c r="B30" s="555" t="s">
        <v>408</v>
      </c>
      <c r="C30" s="556"/>
      <c r="D30" s="556"/>
      <c r="E30" s="556"/>
      <c r="F30" s="556"/>
      <c r="G30" s="556"/>
      <c r="H30" s="556"/>
      <c r="I30" s="556"/>
      <c r="J30" s="556"/>
      <c r="K30" s="556"/>
      <c r="L30" s="557"/>
      <c r="M30" s="341"/>
      <c r="N30" s="341"/>
      <c r="O30" s="341"/>
      <c r="P30" s="342"/>
      <c r="Q30" s="425"/>
      <c r="R30" s="425"/>
      <c r="S30" s="341"/>
      <c r="T30" s="342"/>
      <c r="U30" s="368"/>
      <c r="V30" s="368">
        <v>411</v>
      </c>
      <c r="W30" s="373">
        <f t="shared" si="7"/>
        <v>411</v>
      </c>
      <c r="X30" s="342">
        <f t="shared" si="6"/>
        <v>0</v>
      </c>
      <c r="Y30" s="368"/>
      <c r="Z30" s="368"/>
      <c r="AA30" s="372"/>
      <c r="AB30" s="365"/>
      <c r="AC30" s="373"/>
      <c r="AD30" s="373">
        <f t="shared" si="11"/>
        <v>411</v>
      </c>
      <c r="AE30" s="373">
        <f t="shared" si="12"/>
        <v>411</v>
      </c>
      <c r="AF30" s="342">
        <f t="shared" si="13"/>
        <v>0</v>
      </c>
    </row>
    <row r="31" spans="1:32" ht="29.25" customHeight="1">
      <c r="A31" s="185">
        <v>3</v>
      </c>
      <c r="B31" s="595" t="s">
        <v>282</v>
      </c>
      <c r="C31" s="596"/>
      <c r="D31" s="596"/>
      <c r="E31" s="596"/>
      <c r="F31" s="596"/>
      <c r="G31" s="596"/>
      <c r="H31" s="596"/>
      <c r="I31" s="596"/>
      <c r="J31" s="596"/>
      <c r="K31" s="596"/>
      <c r="L31" s="597"/>
      <c r="M31" s="364"/>
      <c r="N31" s="364"/>
      <c r="O31" s="364">
        <f t="shared" si="14"/>
        <v>0</v>
      </c>
      <c r="P31" s="365">
        <f t="shared" si="15"/>
        <v>0</v>
      </c>
      <c r="Q31" s="366">
        <f>Q35</f>
        <v>0</v>
      </c>
      <c r="R31" s="366">
        <v>0</v>
      </c>
      <c r="S31" s="364">
        <f t="shared" si="16"/>
        <v>0</v>
      </c>
      <c r="T31" s="365">
        <f t="shared" si="17"/>
        <v>0</v>
      </c>
      <c r="U31" s="367">
        <f>U35</f>
        <v>0</v>
      </c>
      <c r="V31" s="367">
        <f>V32+V33+V34+V35</f>
        <v>90</v>
      </c>
      <c r="W31" s="372">
        <f t="shared" si="7"/>
        <v>90</v>
      </c>
      <c r="X31" s="342">
        <f t="shared" si="6"/>
        <v>0</v>
      </c>
      <c r="Y31" s="367"/>
      <c r="Z31" s="367"/>
      <c r="AA31" s="372">
        <f t="shared" si="8"/>
        <v>0</v>
      </c>
      <c r="AB31" s="365">
        <f t="shared" si="9"/>
        <v>0</v>
      </c>
      <c r="AC31" s="372">
        <f t="shared" si="10"/>
        <v>0</v>
      </c>
      <c r="AD31" s="372">
        <f t="shared" si="11"/>
        <v>90</v>
      </c>
      <c r="AE31" s="372">
        <f t="shared" si="12"/>
        <v>90</v>
      </c>
      <c r="AF31" s="365">
        <f t="shared" si="13"/>
        <v>0</v>
      </c>
    </row>
    <row r="32" spans="1:32" s="426" customFormat="1" ht="28.5" customHeight="1">
      <c r="A32" s="185"/>
      <c r="B32" s="558" t="s">
        <v>319</v>
      </c>
      <c r="C32" s="559"/>
      <c r="D32" s="559"/>
      <c r="E32" s="559"/>
      <c r="F32" s="559"/>
      <c r="G32" s="559"/>
      <c r="H32" s="559"/>
      <c r="I32" s="559"/>
      <c r="J32" s="559"/>
      <c r="K32" s="559"/>
      <c r="L32" s="560"/>
      <c r="M32" s="341"/>
      <c r="N32" s="341"/>
      <c r="O32" s="341"/>
      <c r="P32" s="342"/>
      <c r="Q32" s="425"/>
      <c r="R32" s="425"/>
      <c r="S32" s="341"/>
      <c r="T32" s="342"/>
      <c r="U32" s="368"/>
      <c r="V32" s="368">
        <v>6</v>
      </c>
      <c r="W32" s="373">
        <f t="shared" si="7"/>
        <v>6</v>
      </c>
      <c r="X32" s="342">
        <f t="shared" si="6"/>
        <v>0</v>
      </c>
      <c r="Y32" s="368"/>
      <c r="Z32" s="368"/>
      <c r="AA32" s="373"/>
      <c r="AB32" s="342"/>
      <c r="AC32" s="373"/>
      <c r="AD32" s="373">
        <f>V32</f>
        <v>6</v>
      </c>
      <c r="AE32" s="373">
        <f t="shared" si="12"/>
        <v>6</v>
      </c>
      <c r="AF32" s="365">
        <f t="shared" si="13"/>
        <v>0</v>
      </c>
    </row>
    <row r="33" spans="1:32" s="426" customFormat="1" ht="28.5" customHeight="1">
      <c r="A33" s="185"/>
      <c r="B33" s="558" t="s">
        <v>405</v>
      </c>
      <c r="C33" s="559"/>
      <c r="D33" s="559"/>
      <c r="E33" s="559"/>
      <c r="F33" s="559"/>
      <c r="G33" s="559"/>
      <c r="H33" s="559"/>
      <c r="I33" s="559"/>
      <c r="J33" s="559"/>
      <c r="K33" s="559"/>
      <c r="L33" s="560"/>
      <c r="M33" s="341"/>
      <c r="N33" s="341"/>
      <c r="O33" s="341"/>
      <c r="P33" s="342"/>
      <c r="Q33" s="425"/>
      <c r="R33" s="425"/>
      <c r="S33" s="341"/>
      <c r="T33" s="342"/>
      <c r="U33" s="368"/>
      <c r="V33" s="368">
        <v>7</v>
      </c>
      <c r="W33" s="373">
        <f t="shared" si="7"/>
        <v>7</v>
      </c>
      <c r="X33" s="342">
        <f t="shared" si="6"/>
        <v>0</v>
      </c>
      <c r="Y33" s="368"/>
      <c r="Z33" s="368"/>
      <c r="AA33" s="373"/>
      <c r="AB33" s="342"/>
      <c r="AC33" s="373"/>
      <c r="AD33" s="373">
        <f t="shared" ref="AD33:AD34" si="18">V33</f>
        <v>7</v>
      </c>
      <c r="AE33" s="372">
        <f t="shared" si="12"/>
        <v>7</v>
      </c>
      <c r="AF33" s="365">
        <f t="shared" si="13"/>
        <v>0</v>
      </c>
    </row>
    <row r="34" spans="1:32" s="426" customFormat="1" ht="27.75" customHeight="1">
      <c r="A34" s="185"/>
      <c r="B34" s="558" t="s">
        <v>406</v>
      </c>
      <c r="C34" s="559"/>
      <c r="D34" s="559"/>
      <c r="E34" s="559"/>
      <c r="F34" s="559"/>
      <c r="G34" s="559"/>
      <c r="H34" s="559"/>
      <c r="I34" s="559"/>
      <c r="J34" s="559"/>
      <c r="K34" s="559"/>
      <c r="L34" s="560"/>
      <c r="M34" s="341"/>
      <c r="N34" s="341"/>
      <c r="O34" s="341"/>
      <c r="P34" s="342"/>
      <c r="Q34" s="425"/>
      <c r="R34" s="425"/>
      <c r="S34" s="341"/>
      <c r="T34" s="342"/>
      <c r="U34" s="368"/>
      <c r="V34" s="368">
        <v>50</v>
      </c>
      <c r="W34" s="373">
        <f t="shared" si="7"/>
        <v>50</v>
      </c>
      <c r="X34" s="342">
        <f t="shared" si="6"/>
        <v>0</v>
      </c>
      <c r="Y34" s="368"/>
      <c r="Z34" s="368"/>
      <c r="AA34" s="373"/>
      <c r="AB34" s="342"/>
      <c r="AC34" s="373"/>
      <c r="AD34" s="373">
        <f t="shared" si="18"/>
        <v>50</v>
      </c>
      <c r="AE34" s="373">
        <f t="shared" si="12"/>
        <v>50</v>
      </c>
      <c r="AF34" s="365">
        <f t="shared" si="13"/>
        <v>0</v>
      </c>
    </row>
    <row r="35" spans="1:32" ht="28.5" customHeight="1">
      <c r="A35" s="427"/>
      <c r="B35" s="587" t="s">
        <v>407</v>
      </c>
      <c r="C35" s="588"/>
      <c r="D35" s="588"/>
      <c r="E35" s="588"/>
      <c r="F35" s="588"/>
      <c r="G35" s="588"/>
      <c r="H35" s="588"/>
      <c r="I35" s="588"/>
      <c r="J35" s="588"/>
      <c r="K35" s="588"/>
      <c r="L35" s="589"/>
      <c r="M35" s="341"/>
      <c r="N35" s="341"/>
      <c r="O35" s="341">
        <f t="shared" si="14"/>
        <v>0</v>
      </c>
      <c r="P35" s="342">
        <f t="shared" si="15"/>
        <v>0</v>
      </c>
      <c r="Q35" s="425"/>
      <c r="R35" s="290">
        <v>0</v>
      </c>
      <c r="S35" s="341">
        <f t="shared" si="16"/>
        <v>0</v>
      </c>
      <c r="T35" s="342">
        <f t="shared" si="17"/>
        <v>0</v>
      </c>
      <c r="U35" s="368"/>
      <c r="V35" s="368">
        <v>27</v>
      </c>
      <c r="W35" s="373">
        <f t="shared" si="7"/>
        <v>27</v>
      </c>
      <c r="X35" s="342">
        <f t="shared" si="6"/>
        <v>0</v>
      </c>
      <c r="Y35" s="368"/>
      <c r="Z35" s="368"/>
      <c r="AA35" s="373">
        <f t="shared" si="8"/>
        <v>0</v>
      </c>
      <c r="AB35" s="342">
        <f t="shared" si="9"/>
        <v>0</v>
      </c>
      <c r="AC35" s="373">
        <f t="shared" si="10"/>
        <v>0</v>
      </c>
      <c r="AD35" s="373">
        <f t="shared" si="11"/>
        <v>27</v>
      </c>
      <c r="AE35" s="373">
        <f t="shared" si="12"/>
        <v>27</v>
      </c>
      <c r="AF35" s="342">
        <f t="shared" si="13"/>
        <v>0</v>
      </c>
    </row>
    <row r="36" spans="1:32" ht="33.75" customHeight="1">
      <c r="A36" s="590" t="s">
        <v>34</v>
      </c>
      <c r="B36" s="591"/>
      <c r="C36" s="591"/>
      <c r="D36" s="591"/>
      <c r="E36" s="591"/>
      <c r="F36" s="591"/>
      <c r="G36" s="591"/>
      <c r="H36" s="591"/>
      <c r="I36" s="591"/>
      <c r="J36" s="591"/>
      <c r="K36" s="591"/>
      <c r="L36" s="592"/>
      <c r="M36" s="343">
        <f t="shared" ref="M36:N36" si="19">SUM(M26:M35)</f>
        <v>0</v>
      </c>
      <c r="N36" s="343">
        <f t="shared" si="19"/>
        <v>0</v>
      </c>
      <c r="O36" s="343">
        <f t="shared" si="14"/>
        <v>0</v>
      </c>
      <c r="P36" s="343">
        <f t="shared" si="15"/>
        <v>0</v>
      </c>
      <c r="Q36" s="317">
        <f>Q26+Q28+Q31</f>
        <v>0</v>
      </c>
      <c r="R36" s="317">
        <f>R26+R28+R31</f>
        <v>0</v>
      </c>
      <c r="S36" s="343">
        <f t="shared" si="16"/>
        <v>0</v>
      </c>
      <c r="T36" s="343">
        <f t="shared" si="17"/>
        <v>0</v>
      </c>
      <c r="U36" s="374">
        <f>U26+U28+U31</f>
        <v>40</v>
      </c>
      <c r="V36" s="374">
        <f>V26+V28+V31</f>
        <v>614</v>
      </c>
      <c r="W36" s="375">
        <f t="shared" si="7"/>
        <v>574</v>
      </c>
      <c r="X36" s="376">
        <f t="shared" si="6"/>
        <v>1535</v>
      </c>
      <c r="Y36" s="374">
        <f t="shared" ref="Y36" si="20">SUM(Y26:Y35)</f>
        <v>0</v>
      </c>
      <c r="Z36" s="374">
        <f>Z26+Z28+Z31</f>
        <v>0</v>
      </c>
      <c r="AA36" s="375">
        <f t="shared" ref="AA36" si="21">Z36-Y36</f>
        <v>0</v>
      </c>
      <c r="AB36" s="376">
        <f t="shared" ref="AB36" si="22">IF(Y36=0,0,Z36/Y36*100)</f>
        <v>0</v>
      </c>
      <c r="AC36" s="375">
        <f>AC26+AC28+AC31</f>
        <v>40</v>
      </c>
      <c r="AD36" s="375">
        <f>AD26+AD28+AD31</f>
        <v>614</v>
      </c>
      <c r="AE36" s="375">
        <f t="shared" si="12"/>
        <v>574</v>
      </c>
      <c r="AF36" s="376">
        <f t="shared" si="13"/>
        <v>1535</v>
      </c>
    </row>
    <row r="37" spans="1:32" ht="34.5" customHeight="1">
      <c r="A37" s="555" t="s">
        <v>35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7"/>
      <c r="M37" s="341">
        <f>IF($AC$36=0,0,M36/$AC$36*100)</f>
        <v>0</v>
      </c>
      <c r="N37" s="341">
        <f>IF($AD$36=0,0,N36/$AD$36*100)</f>
        <v>0</v>
      </c>
      <c r="O37" s="341"/>
      <c r="P37" s="341"/>
      <c r="Q37" s="341">
        <f>IF($AC$36=0,0,Q36/$AC$36*100)</f>
        <v>0</v>
      </c>
      <c r="R37" s="341">
        <f>IF($AD$36=0,0,R36/$AD$36*100)</f>
        <v>0</v>
      </c>
      <c r="S37" s="341"/>
      <c r="T37" s="341"/>
      <c r="U37" s="342">
        <f>IF($AC$36=0,0,U36/$AC$36*100)</f>
        <v>100</v>
      </c>
      <c r="V37" s="342">
        <f>IF($AD$36=0,0,V36/$AD$36*100)</f>
        <v>100</v>
      </c>
      <c r="W37" s="342"/>
      <c r="X37" s="342"/>
      <c r="Y37" s="342">
        <f>IF($AC$36=0,0,Y36/$AC$36*100)</f>
        <v>0</v>
      </c>
      <c r="Z37" s="342">
        <f>IF($AD$36=0,0,Z36/$AD$36*100)</f>
        <v>0</v>
      </c>
      <c r="AA37" s="342"/>
      <c r="AB37" s="342"/>
      <c r="AC37" s="342">
        <f>SUM(M37,Q37,U37,Y37)</f>
        <v>100</v>
      </c>
      <c r="AD37" s="342">
        <f>SUM(N37,R37,V37,Z37)</f>
        <v>100</v>
      </c>
      <c r="AE37" s="342"/>
      <c r="AF37" s="342"/>
    </row>
    <row r="38" spans="1:32" ht="15" customHeight="1">
      <c r="A38" s="344"/>
      <c r="B38" s="344"/>
      <c r="C38" s="344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 ht="15" customHeight="1">
      <c r="A39" s="344"/>
      <c r="B39" s="344"/>
      <c r="C39" s="344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spans="1:32" s="333" customFormat="1" ht="31.5" customHeight="1">
      <c r="A40" s="337"/>
      <c r="B40" s="337"/>
      <c r="C40" s="337" t="s">
        <v>167</v>
      </c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</row>
    <row r="41" spans="1:32" s="347" customFormat="1" ht="2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346"/>
      <c r="L41" s="21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580" t="s">
        <v>160</v>
      </c>
      <c r="AE41" s="580"/>
      <c r="AF41" s="580"/>
    </row>
    <row r="42" spans="1:32" s="348" customFormat="1" ht="34.5" customHeight="1">
      <c r="A42" s="494" t="s">
        <v>32</v>
      </c>
      <c r="B42" s="549" t="s">
        <v>116</v>
      </c>
      <c r="C42" s="551"/>
      <c r="D42" s="494" t="s">
        <v>118</v>
      </c>
      <c r="E42" s="494"/>
      <c r="F42" s="494" t="s">
        <v>82</v>
      </c>
      <c r="G42" s="494"/>
      <c r="H42" s="494" t="s">
        <v>139</v>
      </c>
      <c r="I42" s="494"/>
      <c r="J42" s="494" t="s">
        <v>140</v>
      </c>
      <c r="K42" s="494"/>
      <c r="L42" s="494" t="s">
        <v>384</v>
      </c>
      <c r="M42" s="494"/>
      <c r="N42" s="494"/>
      <c r="O42" s="494"/>
      <c r="P42" s="494"/>
      <c r="Q42" s="494"/>
      <c r="R42" s="494"/>
      <c r="S42" s="494"/>
      <c r="T42" s="494"/>
      <c r="U42" s="494"/>
      <c r="V42" s="494" t="s">
        <v>117</v>
      </c>
      <c r="W42" s="494"/>
      <c r="X42" s="494"/>
      <c r="Y42" s="494"/>
      <c r="Z42" s="494"/>
      <c r="AA42" s="494" t="s">
        <v>141</v>
      </c>
      <c r="AB42" s="494"/>
      <c r="AC42" s="494"/>
      <c r="AD42" s="494"/>
      <c r="AE42" s="494"/>
      <c r="AF42" s="494"/>
    </row>
    <row r="43" spans="1:32" s="348" customFormat="1" ht="36" customHeight="1">
      <c r="A43" s="494"/>
      <c r="B43" s="581"/>
      <c r="C43" s="582"/>
      <c r="D43" s="494"/>
      <c r="E43" s="494"/>
      <c r="F43" s="494"/>
      <c r="G43" s="494"/>
      <c r="H43" s="494"/>
      <c r="I43" s="494"/>
      <c r="J43" s="494"/>
      <c r="K43" s="494"/>
      <c r="L43" s="494" t="s">
        <v>107</v>
      </c>
      <c r="M43" s="494"/>
      <c r="N43" s="494" t="s">
        <v>110</v>
      </c>
      <c r="O43" s="494"/>
      <c r="P43" s="494" t="s">
        <v>111</v>
      </c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494"/>
      <c r="AD43" s="494"/>
      <c r="AE43" s="494"/>
      <c r="AF43" s="494"/>
    </row>
    <row r="44" spans="1:32" s="349" customFormat="1" ht="115.5" customHeight="1">
      <c r="A44" s="494"/>
      <c r="B44" s="552"/>
      <c r="C44" s="554"/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 t="s">
        <v>108</v>
      </c>
      <c r="Q44" s="494"/>
      <c r="R44" s="494" t="s">
        <v>109</v>
      </c>
      <c r="S44" s="494"/>
      <c r="T44" s="494" t="s">
        <v>356</v>
      </c>
      <c r="U44" s="494"/>
      <c r="V44" s="494"/>
      <c r="W44" s="494"/>
      <c r="X44" s="494"/>
      <c r="Y44" s="494"/>
      <c r="Z44" s="494"/>
      <c r="AA44" s="494"/>
      <c r="AB44" s="494"/>
      <c r="AC44" s="494"/>
      <c r="AD44" s="494"/>
      <c r="AE44" s="494"/>
      <c r="AF44" s="494"/>
    </row>
    <row r="45" spans="1:32" s="348" customFormat="1" ht="26.25" customHeight="1">
      <c r="A45" s="22">
        <v>1</v>
      </c>
      <c r="B45" s="492">
        <v>2</v>
      </c>
      <c r="C45" s="493"/>
      <c r="D45" s="494">
        <v>3</v>
      </c>
      <c r="E45" s="494"/>
      <c r="F45" s="494">
        <v>4</v>
      </c>
      <c r="G45" s="494"/>
      <c r="H45" s="494">
        <v>5</v>
      </c>
      <c r="I45" s="494"/>
      <c r="J45" s="494">
        <v>6</v>
      </c>
      <c r="K45" s="494"/>
      <c r="L45" s="492">
        <v>7</v>
      </c>
      <c r="M45" s="493"/>
      <c r="N45" s="492">
        <v>8</v>
      </c>
      <c r="O45" s="493"/>
      <c r="P45" s="494">
        <v>9</v>
      </c>
      <c r="Q45" s="494"/>
      <c r="R45" s="477">
        <v>10</v>
      </c>
      <c r="S45" s="477"/>
      <c r="T45" s="494">
        <v>11</v>
      </c>
      <c r="U45" s="494"/>
      <c r="V45" s="494">
        <v>12</v>
      </c>
      <c r="W45" s="494"/>
      <c r="X45" s="494"/>
      <c r="Y45" s="494"/>
      <c r="Z45" s="494"/>
      <c r="AA45" s="494">
        <v>13</v>
      </c>
      <c r="AB45" s="494"/>
      <c r="AC45" s="494"/>
      <c r="AD45" s="494"/>
      <c r="AE45" s="494"/>
      <c r="AF45" s="494"/>
    </row>
    <row r="46" spans="1:32" s="348" customFormat="1" ht="36" customHeight="1">
      <c r="A46" s="22"/>
      <c r="B46" s="578"/>
      <c r="C46" s="579"/>
      <c r="D46" s="573"/>
      <c r="E46" s="573"/>
      <c r="F46" s="519"/>
      <c r="G46" s="519"/>
      <c r="H46" s="576" t="s">
        <v>357</v>
      </c>
      <c r="I46" s="576"/>
      <c r="J46" s="576"/>
      <c r="K46" s="576"/>
      <c r="L46" s="574"/>
      <c r="M46" s="575"/>
      <c r="N46" s="574"/>
      <c r="O46" s="575"/>
      <c r="P46" s="576"/>
      <c r="Q46" s="576"/>
      <c r="R46" s="576"/>
      <c r="S46" s="576"/>
      <c r="T46" s="576"/>
      <c r="U46" s="576"/>
      <c r="V46" s="577"/>
      <c r="W46" s="577"/>
      <c r="X46" s="577"/>
      <c r="Y46" s="577"/>
      <c r="Z46" s="577"/>
      <c r="AA46" s="570"/>
      <c r="AB46" s="570"/>
      <c r="AC46" s="570"/>
      <c r="AD46" s="570"/>
      <c r="AE46" s="570"/>
      <c r="AF46" s="570"/>
    </row>
    <row r="47" spans="1:32" s="348" customFormat="1" ht="9.75" hidden="1" customHeight="1">
      <c r="A47" s="350"/>
      <c r="B47" s="571"/>
      <c r="C47" s="572"/>
      <c r="D47" s="573"/>
      <c r="E47" s="573"/>
      <c r="F47" s="519"/>
      <c r="G47" s="519"/>
      <c r="H47" s="519"/>
      <c r="I47" s="519"/>
      <c r="J47" s="519"/>
      <c r="K47" s="519"/>
      <c r="L47" s="502"/>
      <c r="M47" s="504"/>
      <c r="N47" s="502"/>
      <c r="O47" s="504"/>
      <c r="P47" s="519"/>
      <c r="Q47" s="519"/>
      <c r="R47" s="519"/>
      <c r="S47" s="519"/>
      <c r="T47" s="519"/>
      <c r="U47" s="519"/>
      <c r="V47" s="569"/>
      <c r="W47" s="569"/>
      <c r="X47" s="569"/>
      <c r="Y47" s="569"/>
      <c r="Z47" s="569"/>
      <c r="AA47" s="570"/>
      <c r="AB47" s="570"/>
      <c r="AC47" s="570"/>
      <c r="AD47" s="570"/>
      <c r="AE47" s="570"/>
      <c r="AF47" s="570"/>
    </row>
    <row r="48" spans="1:32" s="348" customFormat="1" ht="37.5" customHeight="1">
      <c r="A48" s="566" t="s">
        <v>34</v>
      </c>
      <c r="B48" s="567"/>
      <c r="C48" s="567"/>
      <c r="D48" s="567"/>
      <c r="E48" s="568"/>
      <c r="F48" s="515">
        <f>SUM(F46:F47)</f>
        <v>0</v>
      </c>
      <c r="G48" s="515"/>
      <c r="H48" s="515">
        <f>SUM(H46:H47)</f>
        <v>0</v>
      </c>
      <c r="I48" s="515"/>
      <c r="J48" s="515">
        <f>SUM(J46:J47)</f>
        <v>0</v>
      </c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63"/>
      <c r="W48" s="563"/>
      <c r="X48" s="563"/>
      <c r="Y48" s="563"/>
      <c r="Z48" s="563"/>
      <c r="AA48" s="548"/>
      <c r="AB48" s="548"/>
      <c r="AC48" s="548"/>
      <c r="AD48" s="548"/>
      <c r="AE48" s="548"/>
      <c r="AF48" s="548"/>
    </row>
    <row r="49" spans="1:32" ht="21" customHeight="1">
      <c r="A49" s="344"/>
      <c r="B49" s="344"/>
      <c r="C49" s="344"/>
      <c r="D49" s="345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1:32" ht="15" customHeight="1">
      <c r="A50" s="344"/>
      <c r="B50" s="344"/>
      <c r="C50" s="344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1:32" s="354" customFormat="1" ht="22.5" customHeight="1">
      <c r="A51" s="351"/>
      <c r="B51" s="564" t="s">
        <v>292</v>
      </c>
      <c r="C51" s="564"/>
      <c r="D51" s="564"/>
      <c r="E51" s="564"/>
      <c r="F51" s="564"/>
      <c r="G51" s="564"/>
      <c r="H51" s="352"/>
      <c r="I51" s="352"/>
      <c r="J51" s="352"/>
      <c r="K51" s="352"/>
      <c r="L51" s="352"/>
      <c r="M51" s="565" t="s">
        <v>106</v>
      </c>
      <c r="N51" s="565"/>
      <c r="O51" s="565"/>
      <c r="P51" s="565"/>
      <c r="Q51" s="565"/>
      <c r="R51" s="352"/>
      <c r="S51" s="352"/>
      <c r="T51" s="352"/>
      <c r="U51" s="352"/>
      <c r="V51" s="352"/>
      <c r="W51" s="564" t="s">
        <v>376</v>
      </c>
      <c r="X51" s="564"/>
      <c r="Y51" s="564"/>
      <c r="Z51" s="564"/>
      <c r="AA51" s="564"/>
      <c r="AB51" s="353"/>
      <c r="AC51" s="353"/>
      <c r="AD51" s="353"/>
      <c r="AE51" s="353"/>
      <c r="AF51" s="353"/>
    </row>
    <row r="52" spans="1:32" s="287" customFormat="1" ht="20.25" customHeight="1">
      <c r="B52" s="473" t="s">
        <v>45</v>
      </c>
      <c r="C52" s="473"/>
      <c r="D52" s="473"/>
      <c r="E52" s="473"/>
      <c r="F52" s="473"/>
      <c r="G52" s="473"/>
      <c r="H52" s="355"/>
      <c r="I52" s="355"/>
      <c r="J52" s="355"/>
      <c r="K52" s="355"/>
      <c r="L52" s="355"/>
      <c r="M52" s="473" t="s">
        <v>46</v>
      </c>
      <c r="N52" s="473"/>
      <c r="O52" s="473"/>
      <c r="P52" s="473"/>
      <c r="Q52" s="473"/>
      <c r="V52" s="227"/>
      <c r="W52" s="473" t="s">
        <v>69</v>
      </c>
      <c r="X52" s="473"/>
      <c r="Y52" s="473"/>
      <c r="Z52" s="473"/>
      <c r="AA52" s="473"/>
    </row>
    <row r="53" spans="1:32" s="286" customFormat="1">
      <c r="F53" s="38"/>
      <c r="G53" s="38"/>
      <c r="H53" s="38"/>
      <c r="I53" s="38"/>
      <c r="J53" s="38"/>
      <c r="K53" s="38"/>
      <c r="L53" s="38"/>
      <c r="Q53" s="38"/>
      <c r="R53" s="38"/>
      <c r="S53" s="38"/>
      <c r="T53" s="38"/>
      <c r="X53" s="38"/>
      <c r="Y53" s="38"/>
      <c r="Z53" s="38"/>
      <c r="AA53" s="38"/>
    </row>
    <row r="54" spans="1:32">
      <c r="C54" s="356"/>
      <c r="D54" s="356"/>
      <c r="E54" s="356"/>
      <c r="F54" s="356"/>
      <c r="G54" s="356"/>
      <c r="H54" s="356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6"/>
      <c r="V54" s="356"/>
    </row>
    <row r="55" spans="1:32" s="562" customFormat="1" ht="13.2">
      <c r="A55" s="561" t="s">
        <v>161</v>
      </c>
    </row>
    <row r="56" spans="1:32"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</row>
    <row r="57" spans="1:32">
      <c r="C57" s="358"/>
    </row>
    <row r="60" spans="1:32">
      <c r="C60" s="359"/>
    </row>
    <row r="61" spans="1:32">
      <c r="C61" s="359"/>
    </row>
    <row r="62" spans="1:32">
      <c r="C62" s="359"/>
    </row>
    <row r="63" spans="1:32">
      <c r="C63" s="359"/>
    </row>
    <row r="64" spans="1:32">
      <c r="C64" s="359"/>
    </row>
    <row r="65" spans="3:3">
      <c r="C65" s="359"/>
    </row>
    <row r="66" spans="3:3">
      <c r="C66" s="359"/>
    </row>
  </sheetData>
  <sheetProtection algorithmName="SHA-512" hashValue="+8K1EAYXWgABRy0dT5XMSEY1USrxa1ylReQPErwh5C7SxG8VQsDj/SWfGUk4DpGjZQHg8MnnsQl49GLKDSUgQQ==" saltValue="o3ZDpKmWCLRrgxa2OO8ykA==" spinCount="100000" sheet="1" objects="1" scenarios="1" selectLockedCells="1" selectUnlockedCells="1"/>
  <mergeCells count="189">
    <mergeCell ref="B27:L27"/>
    <mergeCell ref="X5:Z5"/>
    <mergeCell ref="B6:C6"/>
    <mergeCell ref="D6:F6"/>
    <mergeCell ref="G6:Q6"/>
    <mergeCell ref="R6:T6"/>
    <mergeCell ref="U6:W6"/>
    <mergeCell ref="X6:Z6"/>
    <mergeCell ref="X14:Z14"/>
    <mergeCell ref="B15:C15"/>
    <mergeCell ref="D15:G15"/>
    <mergeCell ref="H15:O15"/>
    <mergeCell ref="P15:Q15"/>
    <mergeCell ref="R15:T15"/>
    <mergeCell ref="U15:W15"/>
    <mergeCell ref="X15:Z15"/>
    <mergeCell ref="A18:Q18"/>
    <mergeCell ref="R18:T18"/>
    <mergeCell ref="U18:W18"/>
    <mergeCell ref="X18:Z18"/>
    <mergeCell ref="Z21:AB21"/>
    <mergeCell ref="AA6:AC6"/>
    <mergeCell ref="A13:A14"/>
    <mergeCell ref="B13:C14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AD8:AF8"/>
    <mergeCell ref="AA13:AC14"/>
    <mergeCell ref="AD13:AF14"/>
    <mergeCell ref="R14:T14"/>
    <mergeCell ref="U14:W14"/>
    <mergeCell ref="AA15:AC15"/>
    <mergeCell ref="AD15:AF15"/>
    <mergeCell ref="B16:C16"/>
    <mergeCell ref="D16:G16"/>
    <mergeCell ref="H16:O16"/>
    <mergeCell ref="P16:Q16"/>
    <mergeCell ref="R16:T16"/>
    <mergeCell ref="U16:W16"/>
    <mergeCell ref="D13:G14"/>
    <mergeCell ref="H13:O14"/>
    <mergeCell ref="P13:Q14"/>
    <mergeCell ref="R13:Z13"/>
    <mergeCell ref="A8:Q8"/>
    <mergeCell ref="R8:T8"/>
    <mergeCell ref="U8:W8"/>
    <mergeCell ref="X8:Z8"/>
    <mergeCell ref="AA8:AC8"/>
    <mergeCell ref="AA17:AC17"/>
    <mergeCell ref="AD17:AF17"/>
    <mergeCell ref="AA18:AC18"/>
    <mergeCell ref="AD18:AF18"/>
    <mergeCell ref="X16:Z16"/>
    <mergeCell ref="AA16:AC16"/>
    <mergeCell ref="AD16:AF16"/>
    <mergeCell ref="B17:C17"/>
    <mergeCell ref="D17:G17"/>
    <mergeCell ref="H17:O17"/>
    <mergeCell ref="P17:Q17"/>
    <mergeCell ref="R17:T17"/>
    <mergeCell ref="U17:W17"/>
    <mergeCell ref="X17:Z17"/>
    <mergeCell ref="AD21:AF21"/>
    <mergeCell ref="A22:A24"/>
    <mergeCell ref="B22:L24"/>
    <mergeCell ref="M22:P22"/>
    <mergeCell ref="Q22:T22"/>
    <mergeCell ref="U22:X22"/>
    <mergeCell ref="Y22:AB22"/>
    <mergeCell ref="AC22:AF22"/>
    <mergeCell ref="M23:M24"/>
    <mergeCell ref="AF23:AF24"/>
    <mergeCell ref="AD23:AD24"/>
    <mergeCell ref="AE23:AE24"/>
    <mergeCell ref="B25:L25"/>
    <mergeCell ref="B26:L26"/>
    <mergeCell ref="B35:L35"/>
    <mergeCell ref="A36:L36"/>
    <mergeCell ref="A37:L37"/>
    <mergeCell ref="Z23:Z24"/>
    <mergeCell ref="AA23:AA24"/>
    <mergeCell ref="AB23:AB24"/>
    <mergeCell ref="AC23:AC24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B28:L28"/>
    <mergeCell ref="B31:L31"/>
    <mergeCell ref="B29:L29"/>
    <mergeCell ref="L43:M44"/>
    <mergeCell ref="N43:O44"/>
    <mergeCell ref="P43:U43"/>
    <mergeCell ref="P44:Q44"/>
    <mergeCell ref="R44:S44"/>
    <mergeCell ref="T44:U44"/>
    <mergeCell ref="AD41:AF41"/>
    <mergeCell ref="A42:A44"/>
    <mergeCell ref="B42:C44"/>
    <mergeCell ref="D42:E44"/>
    <mergeCell ref="F42:G44"/>
    <mergeCell ref="H42:I44"/>
    <mergeCell ref="J42:K44"/>
    <mergeCell ref="L42:U42"/>
    <mergeCell ref="V42:Z44"/>
    <mergeCell ref="AA42:AF44"/>
    <mergeCell ref="N45:O45"/>
    <mergeCell ref="P45:Q45"/>
    <mergeCell ref="R45:S45"/>
    <mergeCell ref="T45:U45"/>
    <mergeCell ref="V45:Z45"/>
    <mergeCell ref="AA45:AF45"/>
    <mergeCell ref="B45:C45"/>
    <mergeCell ref="D45:E45"/>
    <mergeCell ref="F45:G45"/>
    <mergeCell ref="H45:I45"/>
    <mergeCell ref="J45:K45"/>
    <mergeCell ref="L45:M45"/>
    <mergeCell ref="N46:O46"/>
    <mergeCell ref="P46:Q46"/>
    <mergeCell ref="R46:S46"/>
    <mergeCell ref="T46:U46"/>
    <mergeCell ref="V46:Z46"/>
    <mergeCell ref="AA46:AF46"/>
    <mergeCell ref="B46:C46"/>
    <mergeCell ref="D46:E46"/>
    <mergeCell ref="F46:G46"/>
    <mergeCell ref="H46:I46"/>
    <mergeCell ref="J46:K46"/>
    <mergeCell ref="L46:M46"/>
    <mergeCell ref="R47:S47"/>
    <mergeCell ref="T47:U47"/>
    <mergeCell ref="V47:Z47"/>
    <mergeCell ref="AA47:AF47"/>
    <mergeCell ref="B47:C47"/>
    <mergeCell ref="D47:E47"/>
    <mergeCell ref="F47:G47"/>
    <mergeCell ref="H47:I47"/>
    <mergeCell ref="J47:K47"/>
    <mergeCell ref="L47:M47"/>
    <mergeCell ref="B30:L30"/>
    <mergeCell ref="B32:L32"/>
    <mergeCell ref="B33:L33"/>
    <mergeCell ref="B34:L34"/>
    <mergeCell ref="B52:G52"/>
    <mergeCell ref="M52:Q52"/>
    <mergeCell ref="W52:AA52"/>
    <mergeCell ref="A55:XFD55"/>
    <mergeCell ref="P48:Q48"/>
    <mergeCell ref="R48:S48"/>
    <mergeCell ref="T48:U48"/>
    <mergeCell ref="V48:Z48"/>
    <mergeCell ref="AA48:AF48"/>
    <mergeCell ref="B51:G51"/>
    <mergeCell ref="M51:Q51"/>
    <mergeCell ref="W51:AA51"/>
    <mergeCell ref="A48:E48"/>
    <mergeCell ref="F48:G48"/>
    <mergeCell ref="H48:I48"/>
    <mergeCell ref="J48:K48"/>
    <mergeCell ref="L48:M48"/>
    <mergeCell ref="N48:O48"/>
    <mergeCell ref="N47:O47"/>
    <mergeCell ref="P47:Q47"/>
  </mergeCells>
  <printOptions horizontalCentered="1"/>
  <pageMargins left="0.59055118110236227" right="0.59055118110236227" top="0.78740157480314965" bottom="0.59055118110236227" header="0" footer="0"/>
  <pageSetup paperSize="9" scale="34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A15" sqref="A15"/>
    </sheetView>
  </sheetViews>
  <sheetFormatPr defaultColWidth="9.109375" defaultRowHeight="13.2"/>
  <cols>
    <col min="1" max="1" width="39.44140625" style="132" customWidth="1"/>
    <col min="2" max="2" width="12.88671875" style="132" customWidth="1"/>
    <col min="3" max="3" width="19.6640625" style="132" customWidth="1"/>
    <col min="4" max="4" width="19" style="132" customWidth="1"/>
    <col min="5" max="6" width="18.109375" style="132" customWidth="1"/>
    <col min="7" max="8" width="18.44140625" style="132" customWidth="1"/>
    <col min="9" max="16384" width="9.109375" style="132"/>
  </cols>
  <sheetData>
    <row r="2" spans="1:8" ht="31.5" customHeight="1">
      <c r="G2" s="645" t="s">
        <v>172</v>
      </c>
      <c r="H2" s="645"/>
    </row>
    <row r="3" spans="1:8" ht="32.25" customHeight="1">
      <c r="A3" s="542" t="s">
        <v>186</v>
      </c>
      <c r="B3" s="542"/>
      <c r="C3" s="542"/>
      <c r="D3" s="542"/>
      <c r="E3" s="542"/>
      <c r="F3" s="542"/>
      <c r="G3" s="542"/>
      <c r="H3" s="542"/>
    </row>
    <row r="4" spans="1:8" ht="28.5" customHeight="1">
      <c r="A4" s="646" t="s">
        <v>230</v>
      </c>
      <c r="B4" s="646"/>
      <c r="C4" s="646"/>
      <c r="D4" s="646"/>
      <c r="E4" s="646"/>
      <c r="F4" s="646"/>
      <c r="G4" s="646"/>
      <c r="H4" s="646"/>
    </row>
    <row r="5" spans="1:8" ht="45.75" customHeight="1">
      <c r="A5" s="647" t="s">
        <v>102</v>
      </c>
      <c r="B5" s="649" t="s">
        <v>7</v>
      </c>
      <c r="C5" s="455" t="s">
        <v>162</v>
      </c>
      <c r="D5" s="455"/>
      <c r="E5" s="453" t="s">
        <v>384</v>
      </c>
      <c r="F5" s="453"/>
      <c r="G5" s="453"/>
      <c r="H5" s="453"/>
    </row>
    <row r="6" spans="1:8" ht="65.25" customHeight="1">
      <c r="A6" s="648"/>
      <c r="B6" s="649"/>
      <c r="C6" s="399" t="s">
        <v>377</v>
      </c>
      <c r="D6" s="399" t="s">
        <v>382</v>
      </c>
      <c r="E6" s="399" t="s">
        <v>96</v>
      </c>
      <c r="F6" s="399" t="s">
        <v>92</v>
      </c>
      <c r="G6" s="421" t="s">
        <v>99</v>
      </c>
      <c r="H6" s="421" t="s">
        <v>100</v>
      </c>
    </row>
    <row r="7" spans="1:8" ht="30" customHeight="1">
      <c r="A7" s="133">
        <v>1</v>
      </c>
      <c r="B7" s="92">
        <v>2</v>
      </c>
      <c r="C7" s="133">
        <v>3</v>
      </c>
      <c r="D7" s="92">
        <v>4</v>
      </c>
      <c r="E7" s="133">
        <v>5</v>
      </c>
      <c r="F7" s="92">
        <v>6</v>
      </c>
      <c r="G7" s="133">
        <v>7</v>
      </c>
      <c r="H7" s="92">
        <v>8</v>
      </c>
    </row>
    <row r="8" spans="1:8" ht="28.5" customHeight="1">
      <c r="A8" s="650" t="s">
        <v>211</v>
      </c>
      <c r="B8" s="651"/>
      <c r="C8" s="651"/>
      <c r="D8" s="651"/>
      <c r="E8" s="651"/>
      <c r="F8" s="651"/>
      <c r="G8" s="651"/>
      <c r="H8" s="652"/>
    </row>
    <row r="9" spans="1:8" ht="59.25" customHeight="1">
      <c r="A9" s="134" t="s">
        <v>313</v>
      </c>
      <c r="B9" s="265">
        <v>6000</v>
      </c>
      <c r="C9" s="118">
        <f>SUM(C11:C12)</f>
        <v>0</v>
      </c>
      <c r="D9" s="118">
        <f>SUM(D11:D12)</f>
        <v>0</v>
      </c>
      <c r="E9" s="118">
        <f>SUM(E11:E12)</f>
        <v>0</v>
      </c>
      <c r="F9" s="118">
        <f>SUM(F11:F12)</f>
        <v>0</v>
      </c>
      <c r="G9" s="118">
        <f>F9-E9</f>
        <v>0</v>
      </c>
      <c r="H9" s="136"/>
    </row>
    <row r="10" spans="1:8" ht="39.75" customHeight="1">
      <c r="A10" s="653" t="s">
        <v>163</v>
      </c>
      <c r="B10" s="654"/>
      <c r="C10" s="654"/>
      <c r="D10" s="654"/>
      <c r="E10" s="654"/>
      <c r="F10" s="654"/>
      <c r="G10" s="654"/>
      <c r="H10" s="655"/>
    </row>
    <row r="11" spans="1:8" ht="81" customHeight="1">
      <c r="A11" s="101" t="s">
        <v>164</v>
      </c>
      <c r="B11" s="135">
        <v>6010</v>
      </c>
      <c r="C11" s="119"/>
      <c r="D11" s="119"/>
      <c r="E11" s="119"/>
      <c r="F11" s="119"/>
      <c r="G11" s="119"/>
      <c r="H11" s="137"/>
    </row>
    <row r="12" spans="1:8" ht="63.75" customHeight="1">
      <c r="A12" s="101" t="s">
        <v>165</v>
      </c>
      <c r="B12" s="138">
        <v>6020</v>
      </c>
      <c r="C12" s="119"/>
      <c r="D12" s="119"/>
      <c r="E12" s="119"/>
      <c r="F12" s="119"/>
      <c r="G12" s="119"/>
      <c r="H12" s="137"/>
    </row>
    <row r="13" spans="1:8" ht="35.25" customHeight="1">
      <c r="A13" s="139"/>
      <c r="B13" s="140"/>
      <c r="C13" s="141"/>
      <c r="D13" s="141"/>
      <c r="E13" s="141"/>
      <c r="F13" s="141"/>
      <c r="G13" s="141"/>
      <c r="H13" s="142"/>
    </row>
    <row r="14" spans="1:8" s="266" customFormat="1" ht="41.25" customHeight="1">
      <c r="A14" s="246" t="s">
        <v>292</v>
      </c>
      <c r="B14" s="247"/>
      <c r="C14" s="474" t="s">
        <v>90</v>
      </c>
      <c r="D14" s="474"/>
      <c r="E14" s="248"/>
      <c r="F14" s="475" t="s">
        <v>376</v>
      </c>
      <c r="G14" s="475"/>
      <c r="H14" s="475"/>
    </row>
    <row r="15" spans="1:8" s="267" customFormat="1" ht="15.6">
      <c r="A15" s="212" t="s">
        <v>45</v>
      </c>
      <c r="B15" s="213"/>
      <c r="C15" s="447" t="s">
        <v>46</v>
      </c>
      <c r="D15" s="447"/>
      <c r="E15" s="213"/>
      <c r="F15" s="448" t="s">
        <v>115</v>
      </c>
      <c r="G15" s="448"/>
      <c r="H15" s="448"/>
    </row>
    <row r="16" spans="1:8">
      <c r="A16" s="143"/>
      <c r="B16" s="143"/>
      <c r="C16" s="143"/>
      <c r="D16" s="143"/>
      <c r="E16" s="143"/>
      <c r="F16" s="143"/>
      <c r="G16" s="143"/>
      <c r="H16" s="143"/>
    </row>
    <row r="17" spans="1:8">
      <c r="A17" s="143"/>
      <c r="B17" s="143"/>
      <c r="C17" s="143"/>
      <c r="D17" s="143"/>
      <c r="E17" s="143"/>
      <c r="F17" s="143"/>
      <c r="G17" s="143"/>
      <c r="H17" s="143"/>
    </row>
    <row r="18" spans="1:8" ht="3" customHeight="1">
      <c r="A18" s="143"/>
      <c r="B18" s="143"/>
      <c r="C18" s="143"/>
      <c r="D18" s="143"/>
      <c r="E18" s="143"/>
      <c r="F18" s="143"/>
      <c r="G18" s="143"/>
      <c r="H18" s="143"/>
    </row>
  </sheetData>
  <sheetProtection algorithmName="SHA-512" hashValue="YtK1Jdv5aL4rd7hbUV+cxhJGqJp0DSuUFvmeRpELHfT10YmVV/XDRVrO+i7YM+VY1iRZQistHaVbWY87JDbJ0Q==" saltValue="LkwFYTxX1pUSrlnA6ddUJg==" spinCount="100000" sheet="1" objects="1" scenarios="1" selectLockedCells="1" selectUnlockedCells="1"/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2024-05-08T10:48:31Z</cp:lastPrinted>
  <dcterms:created xsi:type="dcterms:W3CDTF">2003-03-13T16:00:22Z</dcterms:created>
  <dcterms:modified xsi:type="dcterms:W3CDTF">2026-01-20T09:04:29Z</dcterms:modified>
</cp:coreProperties>
</file>